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9.05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I45" i="1"/>
  <c r="H45" i="1"/>
  <c r="J44" i="1"/>
  <c r="I44" i="1"/>
  <c r="H44" i="1"/>
  <c r="J42" i="1"/>
  <c r="I42" i="1"/>
  <c r="H42" i="1"/>
  <c r="J40" i="1"/>
  <c r="I40" i="1"/>
  <c r="H40" i="1"/>
  <c r="J37" i="1"/>
  <c r="I37" i="1"/>
  <c r="H37" i="1"/>
  <c r="J36" i="1"/>
  <c r="I36" i="1"/>
  <c r="H36" i="1"/>
  <c r="J34" i="1"/>
  <c r="I34" i="1"/>
  <c r="H34" i="1"/>
  <c r="J33" i="1"/>
  <c r="I33" i="1"/>
  <c r="H33" i="1"/>
  <c r="J31" i="1"/>
  <c r="I31" i="1"/>
  <c r="H31" i="1"/>
  <c r="J30" i="1"/>
  <c r="I30" i="1"/>
  <c r="H30" i="1"/>
  <c r="H20" i="1" l="1"/>
  <c r="I21" i="1"/>
  <c r="I20" i="1"/>
  <c r="J20" i="1"/>
  <c r="J21" i="1"/>
  <c r="H21" i="1"/>
  <c r="J18" i="1"/>
  <c r="I18" i="1"/>
  <c r="H18" i="1"/>
  <c r="G18" i="1"/>
  <c r="J16" i="1"/>
  <c r="I16" i="1"/>
  <c r="H16" i="1"/>
  <c r="J14" i="1"/>
  <c r="I14" i="1"/>
  <c r="H14" i="1"/>
  <c r="J12" i="1"/>
  <c r="I12" i="1"/>
  <c r="H12" i="1"/>
  <c r="J9" i="1"/>
  <c r="I9" i="1"/>
  <c r="H9" i="1"/>
  <c r="J7" i="1"/>
  <c r="J6" i="1"/>
  <c r="I7" i="1"/>
  <c r="I6" i="1"/>
  <c r="H7" i="1"/>
  <c r="H6" i="1"/>
  <c r="J4" i="1"/>
  <c r="I4" i="1"/>
  <c r="H4" i="1"/>
  <c r="J13" i="1" l="1"/>
  <c r="I13" i="1"/>
  <c r="H13" i="1"/>
  <c r="J10" i="1"/>
  <c r="I10" i="1"/>
  <c r="H10" i="1"/>
</calcChain>
</file>

<file path=xl/sharedStrings.xml><?xml version="1.0" encoding="utf-8"?>
<sst xmlns="http://schemas.openxmlformats.org/spreadsheetml/2006/main" count="106" uniqueCount="48">
  <si>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</si>
  <si>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</si>
  <si>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</si>
  <si>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</si>
  <si>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</si>
  <si>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</si>
  <si>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</si>
  <si>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</si>
  <si>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</si>
  <si>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</si>
  <si>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</si>
  <si>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</si>
  <si>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</si>
  <si>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</si>
  <si>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</si>
  <si>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</si>
  <si>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</si>
  <si>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</si>
  <si>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</si>
  <si>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</si>
  <si>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</si>
  <si>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</si>
  <si>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</si>
  <si>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</si>
  <si>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БСШ №1 им. Е. К. Зырянова</t>
  </si>
  <si>
    <t>Омлет натуральный</t>
  </si>
  <si>
    <t>Чай с лимоном</t>
  </si>
  <si>
    <t>гп</t>
  </si>
  <si>
    <t>Хлеб ржаной</t>
  </si>
  <si>
    <t>Батон</t>
  </si>
  <si>
    <t>добавка</t>
  </si>
  <si>
    <t>Масло сливочное (порциями)</t>
  </si>
  <si>
    <t>Сыр (порциями)</t>
  </si>
  <si>
    <t>Вафли</t>
  </si>
  <si>
    <t>Полдник</t>
  </si>
  <si>
    <t>Чай с молоком сгущеным</t>
  </si>
  <si>
    <t>Лепешка с сыром</t>
  </si>
  <si>
    <t>Конфета</t>
  </si>
  <si>
    <t>Икра морковная</t>
  </si>
  <si>
    <t>Суп с рыбными консервами</t>
  </si>
  <si>
    <t>Котлета из мяса птицы</t>
  </si>
  <si>
    <t>Соус сметанный</t>
  </si>
  <si>
    <t>Каша гречневая рассыпчатая</t>
  </si>
  <si>
    <t>Компот из сухофруктов</t>
  </si>
  <si>
    <t>напиток</t>
  </si>
  <si>
    <t>Хлеб пшеничный</t>
  </si>
  <si>
    <t>1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</si>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</sst>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6"/>
  <sheetViews>
    <sheetView tabSelected="1" workbookViewId="0">
      <selection activeCell="D46" sqref="D4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19</v>
      </c>
      <c r="F1" s="19" t="s">
        <v>46</v>
      </c>
      <c r="I1" t="s">
        <v>1</v>
      </c>
      <c r="J1" s="18">
        <v>44335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>
        <v>18</v>
      </c>
      <c r="D4" s="27" t="s">
        <v>25</v>
      </c>
      <c r="E4" s="13">
        <v>200</v>
      </c>
      <c r="F4" s="20">
        <v>24.49</v>
      </c>
      <c r="G4" s="20">
        <v>314.33</v>
      </c>
      <c r="H4" s="20">
        <f>13.06*165/200</f>
        <v>10.7745</v>
      </c>
      <c r="I4" s="20">
        <f>18.57*165/200</f>
        <v>15.320250000000001</v>
      </c>
      <c r="J4" s="38">
        <f>36.51*165/200</f>
        <v>30.120749999999997</v>
      </c>
    </row>
    <row r="5" spans="1:10" x14ac:dyDescent="0.25">
      <c r="A5" s="5"/>
      <c r="B5" s="1" t="s">
        <v>12</v>
      </c>
      <c r="C5" s="34">
        <v>30</v>
      </c>
      <c r="D5" s="28" t="s">
        <v>26</v>
      </c>
      <c r="E5" s="14">
        <v>200</v>
      </c>
      <c r="F5" s="21">
        <v>2.91</v>
      </c>
      <c r="G5" s="21">
        <v>65</v>
      </c>
      <c r="H5" s="21">
        <v>0.2</v>
      </c>
      <c r="I5" s="21">
        <v>0</v>
      </c>
      <c r="J5" s="39">
        <v>16</v>
      </c>
    </row>
    <row r="6" spans="1:10" x14ac:dyDescent="0.25">
      <c r="A6" s="5"/>
      <c r="B6" s="1" t="s">
        <v>20</v>
      </c>
      <c r="C6" s="34" t="s">
        <v>27</v>
      </c>
      <c r="D6" s="28" t="s">
        <v>28</v>
      </c>
      <c r="E6" s="14">
        <v>23</v>
      </c>
      <c r="F6" s="21">
        <v>0.95</v>
      </c>
      <c r="G6" s="21">
        <v>46</v>
      </c>
      <c r="H6" s="21">
        <f>0.98*23/20</f>
        <v>1.127</v>
      </c>
      <c r="I6" s="21">
        <f>0.2*23/20</f>
        <v>0.23000000000000004</v>
      </c>
      <c r="J6" s="39">
        <f>8.95*23/20</f>
        <v>10.2925</v>
      </c>
    </row>
    <row r="7" spans="1:10" x14ac:dyDescent="0.25">
      <c r="A7" s="5"/>
      <c r="B7" s="2"/>
      <c r="C7" s="34" t="s">
        <v>27</v>
      </c>
      <c r="D7" s="28" t="s">
        <v>29</v>
      </c>
      <c r="E7" s="14">
        <v>24</v>
      </c>
      <c r="F7" s="21">
        <v>1.82</v>
      </c>
      <c r="G7" s="21">
        <v>49.92</v>
      </c>
      <c r="H7" s="21">
        <f>1.6*24/20</f>
        <v>1.9200000000000004</v>
      </c>
      <c r="I7" s="21">
        <f>0.03*24/20</f>
        <v>3.5999999999999997E-2</v>
      </c>
      <c r="J7" s="39">
        <f>8.02*24/20</f>
        <v>9.6239999999999988</v>
      </c>
    </row>
    <row r="8" spans="1:10" x14ac:dyDescent="0.25">
      <c r="A8" s="5"/>
      <c r="B8" s="24" t="s">
        <v>30</v>
      </c>
      <c r="C8" s="35">
        <v>3</v>
      </c>
      <c r="D8" s="31" t="s">
        <v>31</v>
      </c>
      <c r="E8" s="25">
        <v>10</v>
      </c>
      <c r="F8" s="26">
        <v>7.04</v>
      </c>
      <c r="G8" s="26">
        <v>64.72</v>
      </c>
      <c r="H8" s="26">
        <v>0.08</v>
      </c>
      <c r="I8" s="26">
        <v>7.15</v>
      </c>
      <c r="J8" s="40">
        <v>0.12</v>
      </c>
    </row>
    <row r="9" spans="1:10" x14ac:dyDescent="0.25">
      <c r="A9" s="32"/>
      <c r="B9" s="2"/>
      <c r="C9" s="34">
        <v>6</v>
      </c>
      <c r="D9" s="28" t="s">
        <v>32</v>
      </c>
      <c r="E9" s="14">
        <v>12</v>
      </c>
      <c r="F9" s="21">
        <v>7.3</v>
      </c>
      <c r="G9" s="21">
        <v>36</v>
      </c>
      <c r="H9" s="21">
        <f>1.36*12/12</f>
        <v>1.36</v>
      </c>
      <c r="I9" s="21">
        <f>2.76*12/12</f>
        <v>2.76</v>
      </c>
      <c r="J9" s="21">
        <f>0.31*12/12</f>
        <v>0.31</v>
      </c>
    </row>
    <row r="10" spans="1:10" ht="15.75" thickBot="1" x14ac:dyDescent="0.3">
      <c r="A10" s="5"/>
      <c r="B10" s="2"/>
      <c r="C10" s="34" t="s">
        <v>27</v>
      </c>
      <c r="D10" s="28" t="s">
        <v>33</v>
      </c>
      <c r="E10" s="14">
        <v>20</v>
      </c>
      <c r="F10" s="21">
        <v>4.09</v>
      </c>
      <c r="G10" s="21">
        <v>63.56</v>
      </c>
      <c r="H10" s="21">
        <f>2.14*20/40</f>
        <v>1.07</v>
      </c>
      <c r="I10" s="21">
        <f>2.8*20/40</f>
        <v>1.4</v>
      </c>
      <c r="J10" s="21">
        <f>23.34*20/40</f>
        <v>11.67</v>
      </c>
    </row>
    <row r="11" spans="1:10" x14ac:dyDescent="0.25">
      <c r="A11" s="3" t="s">
        <v>34</v>
      </c>
      <c r="B11" s="9"/>
      <c r="C11" s="33">
        <v>75</v>
      </c>
      <c r="D11" s="27" t="s">
        <v>35</v>
      </c>
      <c r="E11" s="13">
        <v>200</v>
      </c>
      <c r="F11" s="20">
        <v>7.81</v>
      </c>
      <c r="G11" s="20">
        <v>138</v>
      </c>
      <c r="H11" s="20">
        <v>2.74</v>
      </c>
      <c r="I11" s="20">
        <v>3.23</v>
      </c>
      <c r="J11" s="38">
        <v>24.11</v>
      </c>
    </row>
    <row r="12" spans="1:10" x14ac:dyDescent="0.25">
      <c r="A12" s="5"/>
      <c r="B12" s="2"/>
      <c r="C12" s="34">
        <v>62</v>
      </c>
      <c r="D12" s="28" t="s">
        <v>36</v>
      </c>
      <c r="E12" s="14">
        <v>110</v>
      </c>
      <c r="F12" s="21">
        <v>19.809999999999999</v>
      </c>
      <c r="G12" s="21">
        <v>299.02</v>
      </c>
      <c r="H12" s="21">
        <f>10.49*1.1</f>
        <v>11.539000000000001</v>
      </c>
      <c r="I12" s="21">
        <f>11.32*1.1</f>
        <v>12.452000000000002</v>
      </c>
      <c r="J12" s="39">
        <f>32*1.1</f>
        <v>35.200000000000003</v>
      </c>
    </row>
    <row r="13" spans="1:10" ht="15.75" thickBot="1" x14ac:dyDescent="0.3">
      <c r="A13" s="6"/>
      <c r="B13" s="7"/>
      <c r="C13" s="36" t="s">
        <v>27</v>
      </c>
      <c r="D13" s="29" t="s">
        <v>37</v>
      </c>
      <c r="E13" s="15">
        <v>25</v>
      </c>
      <c r="F13" s="22">
        <v>8.82</v>
      </c>
      <c r="G13" s="22">
        <v>79.45</v>
      </c>
      <c r="H13" s="21">
        <f>2.14*25/40</f>
        <v>1.3374999999999999</v>
      </c>
      <c r="I13" s="21">
        <f>2.8*25/40</f>
        <v>1.75</v>
      </c>
      <c r="J13" s="21">
        <f>23.34*25/40</f>
        <v>14.5875</v>
      </c>
    </row>
    <row r="14" spans="1:10" x14ac:dyDescent="0.25">
      <c r="A14" s="5" t="s">
        <v>13</v>
      </c>
      <c r="B14" s="8" t="s">
        <v>14</v>
      </c>
      <c r="C14" s="37">
        <v>59</v>
      </c>
      <c r="D14" s="30" t="s">
        <v>38</v>
      </c>
      <c r="E14" s="17">
        <v>40</v>
      </c>
      <c r="F14" s="23">
        <v>3.48</v>
      </c>
      <c r="G14" s="23">
        <v>50</v>
      </c>
      <c r="H14" s="23">
        <f>1.26*40/60</f>
        <v>0.84</v>
      </c>
      <c r="I14" s="23">
        <f>4.08*40/60</f>
        <v>2.7199999999999998</v>
      </c>
      <c r="J14" s="41">
        <f>8.28*40/60</f>
        <v>5.52</v>
      </c>
    </row>
    <row r="15" spans="1:10" x14ac:dyDescent="0.25">
      <c r="A15" s="5"/>
      <c r="B15" s="1" t="s">
        <v>15</v>
      </c>
      <c r="C15" s="34">
        <v>60</v>
      </c>
      <c r="D15" s="28" t="s">
        <v>39</v>
      </c>
      <c r="E15" s="14">
        <v>200</v>
      </c>
      <c r="F15" s="21">
        <v>16.36</v>
      </c>
      <c r="G15" s="21">
        <v>110.4</v>
      </c>
      <c r="H15" s="21">
        <v>6.78</v>
      </c>
      <c r="I15" s="21">
        <v>3.06</v>
      </c>
      <c r="J15" s="39">
        <v>11.06</v>
      </c>
    </row>
    <row r="16" spans="1:10" x14ac:dyDescent="0.25">
      <c r="A16" s="5"/>
      <c r="B16" s="1" t="s">
        <v>16</v>
      </c>
      <c r="C16" s="34">
        <v>14</v>
      </c>
      <c r="D16" s="28" t="s">
        <v>40</v>
      </c>
      <c r="E16" s="14">
        <v>90</v>
      </c>
      <c r="F16" s="21">
        <v>29.63</v>
      </c>
      <c r="G16" s="21">
        <v>214.2</v>
      </c>
      <c r="H16" s="21">
        <f>13.62*90/90</f>
        <v>13.62</v>
      </c>
      <c r="I16" s="21">
        <f>12.68*90/90</f>
        <v>12.68</v>
      </c>
      <c r="J16" s="39">
        <f>7.61*90/90</f>
        <v>7.6099999999999994</v>
      </c>
    </row>
    <row r="17" spans="1:10" x14ac:dyDescent="0.25">
      <c r="A17" s="5"/>
      <c r="B17" s="1"/>
      <c r="C17" s="34">
        <v>42</v>
      </c>
      <c r="D17" s="28" t="s">
        <v>41</v>
      </c>
      <c r="E17" s="14">
        <v>20</v>
      </c>
      <c r="F17" s="21">
        <v>3.09</v>
      </c>
      <c r="G17" s="21">
        <v>23.06</v>
      </c>
      <c r="H17" s="21">
        <v>0.31</v>
      </c>
      <c r="I17" s="21">
        <v>2.13</v>
      </c>
      <c r="J17" s="39">
        <v>0.68</v>
      </c>
    </row>
    <row r="18" spans="1:10" x14ac:dyDescent="0.25">
      <c r="A18" s="5"/>
      <c r="B18" s="1" t="s">
        <v>17</v>
      </c>
      <c r="C18" s="34">
        <v>24</v>
      </c>
      <c r="D18" s="28" t="s">
        <v>42</v>
      </c>
      <c r="E18" s="14">
        <v>150</v>
      </c>
      <c r="F18" s="21">
        <v>13.95</v>
      </c>
      <c r="G18" s="21">
        <f>361.13*150/180</f>
        <v>300.94166666666666</v>
      </c>
      <c r="H18" s="21">
        <f>62.8*150/150</f>
        <v>62.8</v>
      </c>
      <c r="I18" s="21">
        <f>9.94*150/150</f>
        <v>9.94</v>
      </c>
      <c r="J18" s="39">
        <f>46.69*150/150</f>
        <v>46.69</v>
      </c>
    </row>
    <row r="19" spans="1:10" x14ac:dyDescent="0.25">
      <c r="A19" s="5"/>
      <c r="B19" s="1" t="s">
        <v>44</v>
      </c>
      <c r="C19" s="34">
        <v>17</v>
      </c>
      <c r="D19" s="28" t="s">
        <v>43</v>
      </c>
      <c r="E19" s="14">
        <v>200</v>
      </c>
      <c r="F19" s="21">
        <v>3.49</v>
      </c>
      <c r="G19" s="21">
        <v>141.4</v>
      </c>
      <c r="H19" s="21">
        <v>0.08</v>
      </c>
      <c r="I19" s="21">
        <v>0</v>
      </c>
      <c r="J19" s="39">
        <v>35</v>
      </c>
    </row>
    <row r="20" spans="1:10" x14ac:dyDescent="0.25">
      <c r="A20" s="5"/>
      <c r="B20" s="1" t="s">
        <v>21</v>
      </c>
      <c r="C20" s="34" t="s">
        <v>27</v>
      </c>
      <c r="D20" s="28" t="s">
        <v>45</v>
      </c>
      <c r="E20" s="14">
        <v>31</v>
      </c>
      <c r="F20" s="21">
        <v>1.25</v>
      </c>
      <c r="G20" s="21">
        <v>62</v>
      </c>
      <c r="H20" s="21">
        <f>2.4*31/30</f>
        <v>2.4799999999999995</v>
      </c>
      <c r="I20" s="21">
        <f>0.45*31/30</f>
        <v>0.46500000000000002</v>
      </c>
      <c r="J20" s="39">
        <f>11.37*31/30</f>
        <v>11.748999999999999</v>
      </c>
    </row>
    <row r="21" spans="1:10" x14ac:dyDescent="0.25">
      <c r="A21" s="5"/>
      <c r="B21" s="1" t="s">
        <v>18</v>
      </c>
      <c r="C21" s="34" t="s">
        <v>27</v>
      </c>
      <c r="D21" s="28" t="s">
        <v>28</v>
      </c>
      <c r="E21" s="14">
        <v>31</v>
      </c>
      <c r="F21" s="21">
        <v>1.65</v>
      </c>
      <c r="G21" s="21">
        <v>64.48</v>
      </c>
      <c r="H21" s="21">
        <f>1.47*31/30</f>
        <v>1.5189999999999999</v>
      </c>
      <c r="I21" s="21">
        <f>0.3*31/30</f>
        <v>0.30999999999999994</v>
      </c>
      <c r="J21" s="39">
        <f>13.44*31/30</f>
        <v>13.888</v>
      </c>
    </row>
    <row r="22" spans="1:10" ht="15.75" thickBot="1" x14ac:dyDescent="0.3">
      <c r="A22" s="6"/>
      <c r="B22" s="7"/>
      <c r="H22" s="15"/>
      <c r="I22" s="15"/>
      <c r="J22" s="16"/>
    </row>
    <row r="25" spans="1:10" x14ac:dyDescent="0.25">
      <c r="A25" t="s">
        <v>0</v>
      </c>
      <c r="B25" s="42" t="s">
        <v>24</v>
      </c>
      <c r="C25" s="43"/>
      <c r="D25" s="44"/>
      <c r="E25" t="s">
        <v>19</v>
      </c>
      <c r="F25" s="19" t="s">
        <v>47</v>
      </c>
      <c r="I25" t="s">
        <v>1</v>
      </c>
      <c r="J25" s="18">
        <v>44335</v>
      </c>
    </row>
    <row r="26" spans="1:10" ht="15.75" thickBot="1" x14ac:dyDescent="0.3"/>
    <row r="27" spans="1:10" ht="15.75" thickBot="1" x14ac:dyDescent="0.3">
      <c r="A27" s="10" t="s">
        <v>2</v>
      </c>
      <c r="B27" s="11" t="s">
        <v>3</v>
      </c>
      <c r="C27" s="11" t="s">
        <v>22</v>
      </c>
      <c r="D27" s="11" t="s">
        <v>4</v>
      </c>
      <c r="E27" s="11" t="s">
        <v>23</v>
      </c>
      <c r="F27" s="11" t="s">
        <v>5</v>
      </c>
      <c r="G27" s="11" t="s">
        <v>6</v>
      </c>
      <c r="H27" s="11" t="s">
        <v>7</v>
      </c>
      <c r="I27" s="11" t="s">
        <v>8</v>
      </c>
      <c r="J27" s="12" t="s">
        <v>9</v>
      </c>
    </row>
    <row r="28" spans="1:10" x14ac:dyDescent="0.25">
      <c r="A28" s="3" t="s">
        <v>10</v>
      </c>
      <c r="B28" s="4" t="s">
        <v>11</v>
      </c>
      <c r="C28" s="33">
        <v>18</v>
      </c>
      <c r="D28" s="27" t="s">
        <v>25</v>
      </c>
      <c r="E28" s="13">
        <v>200</v>
      </c>
      <c r="F28" s="20">
        <v>29.69</v>
      </c>
      <c r="G28" s="20">
        <v>381</v>
      </c>
      <c r="H28" s="20">
        <v>13.06</v>
      </c>
      <c r="I28" s="20">
        <v>18.57</v>
      </c>
      <c r="J28" s="38">
        <v>36.51</v>
      </c>
    </row>
    <row r="29" spans="1:10" x14ac:dyDescent="0.25">
      <c r="A29" s="5"/>
      <c r="B29" s="1" t="s">
        <v>12</v>
      </c>
      <c r="C29" s="34">
        <v>30</v>
      </c>
      <c r="D29" s="28" t="s">
        <v>26</v>
      </c>
      <c r="E29" s="14">
        <v>200</v>
      </c>
      <c r="F29" s="21">
        <v>2.91</v>
      </c>
      <c r="G29" s="21">
        <v>65</v>
      </c>
      <c r="H29" s="21">
        <v>0.2</v>
      </c>
      <c r="I29" s="21">
        <v>0</v>
      </c>
      <c r="J29" s="39">
        <v>16</v>
      </c>
    </row>
    <row r="30" spans="1:10" x14ac:dyDescent="0.25">
      <c r="A30" s="5"/>
      <c r="B30" s="1" t="s">
        <v>20</v>
      </c>
      <c r="C30" s="34" t="s">
        <v>27</v>
      </c>
      <c r="D30" s="28" t="s">
        <v>28</v>
      </c>
      <c r="E30" s="14">
        <v>31</v>
      </c>
      <c r="F30" s="21">
        <v>1.26</v>
      </c>
      <c r="G30" s="21">
        <v>62</v>
      </c>
      <c r="H30" s="21">
        <f>0.98*31/20</f>
        <v>1.5189999999999999</v>
      </c>
      <c r="I30" s="21">
        <f>0.2*31/20</f>
        <v>0.31</v>
      </c>
      <c r="J30" s="39">
        <f>8.95*31/20</f>
        <v>13.872499999999999</v>
      </c>
    </row>
    <row r="31" spans="1:10" x14ac:dyDescent="0.25">
      <c r="A31" s="5"/>
      <c r="B31" s="2"/>
      <c r="C31" s="34" t="s">
        <v>27</v>
      </c>
      <c r="D31" s="28" t="s">
        <v>29</v>
      </c>
      <c r="E31" s="14">
        <v>32</v>
      </c>
      <c r="F31" s="21">
        <v>2.52</v>
      </c>
      <c r="G31" s="21">
        <v>66.56</v>
      </c>
      <c r="H31" s="21">
        <f>1.6*32/20</f>
        <v>2.56</v>
      </c>
      <c r="I31" s="21">
        <f>0.03*32/20</f>
        <v>4.8000000000000001E-2</v>
      </c>
      <c r="J31" s="39">
        <f>8.02*32/20</f>
        <v>12.831999999999999</v>
      </c>
    </row>
    <row r="32" spans="1:10" x14ac:dyDescent="0.25">
      <c r="A32" s="5"/>
      <c r="B32" s="24" t="s">
        <v>30</v>
      </c>
      <c r="C32" s="35">
        <v>3</v>
      </c>
      <c r="D32" s="31" t="s">
        <v>31</v>
      </c>
      <c r="E32" s="25">
        <v>10</v>
      </c>
      <c r="F32" s="26">
        <v>7.04</v>
      </c>
      <c r="G32" s="26">
        <v>64.72</v>
      </c>
      <c r="H32" s="26">
        <v>0.08</v>
      </c>
      <c r="I32" s="26">
        <v>7.15</v>
      </c>
      <c r="J32" s="40">
        <v>0.12</v>
      </c>
    </row>
    <row r="33" spans="1:10" x14ac:dyDescent="0.25">
      <c r="A33" s="32"/>
      <c r="B33" s="2"/>
      <c r="C33" s="34">
        <v>6</v>
      </c>
      <c r="D33" s="28" t="s">
        <v>32</v>
      </c>
      <c r="E33" s="14">
        <v>15</v>
      </c>
      <c r="F33" s="21">
        <v>8.99</v>
      </c>
      <c r="G33" s="21">
        <v>45</v>
      </c>
      <c r="H33" s="21">
        <f>1.36*15/12</f>
        <v>1.7000000000000002</v>
      </c>
      <c r="I33" s="21">
        <f>2.76*15/12</f>
        <v>3.4499999999999997</v>
      </c>
      <c r="J33" s="21">
        <f>0.31*15/12</f>
        <v>0.38750000000000001</v>
      </c>
    </row>
    <row r="34" spans="1:10" ht="15.75" thickBot="1" x14ac:dyDescent="0.3">
      <c r="A34" s="5"/>
      <c r="B34" s="2"/>
      <c r="C34" s="34" t="s">
        <v>27</v>
      </c>
      <c r="D34" s="28" t="s">
        <v>33</v>
      </c>
      <c r="E34" s="14">
        <v>20</v>
      </c>
      <c r="F34" s="21">
        <v>4.09</v>
      </c>
      <c r="G34" s="21">
        <v>63.56</v>
      </c>
      <c r="H34" s="21">
        <f>2.14*20/40</f>
        <v>1.07</v>
      </c>
      <c r="I34" s="21">
        <f>2.8*20/40</f>
        <v>1.4</v>
      </c>
      <c r="J34" s="21">
        <f>23.34*20/40</f>
        <v>11.67</v>
      </c>
    </row>
    <row r="35" spans="1:10" x14ac:dyDescent="0.25">
      <c r="A35" s="3" t="s">
        <v>34</v>
      </c>
      <c r="B35" s="9"/>
      <c r="C35" s="33">
        <v>75</v>
      </c>
      <c r="D35" s="27" t="s">
        <v>35</v>
      </c>
      <c r="E35" s="13">
        <v>200</v>
      </c>
      <c r="F35" s="20">
        <v>7.81</v>
      </c>
      <c r="G35" s="20">
        <v>138</v>
      </c>
      <c r="H35" s="20">
        <v>2.74</v>
      </c>
      <c r="I35" s="20">
        <v>3.23</v>
      </c>
      <c r="J35" s="38">
        <v>24.11</v>
      </c>
    </row>
    <row r="36" spans="1:10" x14ac:dyDescent="0.25">
      <c r="A36" s="5"/>
      <c r="B36" s="2"/>
      <c r="C36" s="34">
        <v>62</v>
      </c>
      <c r="D36" s="28" t="s">
        <v>36</v>
      </c>
      <c r="E36" s="14">
        <v>140</v>
      </c>
      <c r="F36" s="21">
        <v>25.73</v>
      </c>
      <c r="G36" s="21">
        <v>380.58</v>
      </c>
      <c r="H36" s="21">
        <f>10.49*1.4</f>
        <v>14.686</v>
      </c>
      <c r="I36" s="21">
        <f>11.32*1.4</f>
        <v>15.847999999999999</v>
      </c>
      <c r="J36" s="39">
        <f>32*1.4</f>
        <v>44.8</v>
      </c>
    </row>
    <row r="37" spans="1:10" ht="15.75" thickBot="1" x14ac:dyDescent="0.3">
      <c r="A37" s="6"/>
      <c r="B37" s="7"/>
      <c r="C37" s="36" t="s">
        <v>27</v>
      </c>
      <c r="D37" s="29" t="s">
        <v>37</v>
      </c>
      <c r="E37" s="15">
        <v>25</v>
      </c>
      <c r="F37" s="22">
        <v>8.82</v>
      </c>
      <c r="G37" s="22">
        <v>79.45</v>
      </c>
      <c r="H37" s="21">
        <f>2.14*25/40</f>
        <v>1.3374999999999999</v>
      </c>
      <c r="I37" s="21">
        <f>2.8*25/40</f>
        <v>1.75</v>
      </c>
      <c r="J37" s="21">
        <f>23.34*25/40</f>
        <v>14.5875</v>
      </c>
    </row>
    <row r="38" spans="1:10" x14ac:dyDescent="0.25">
      <c r="A38" s="5" t="s">
        <v>13</v>
      </c>
      <c r="B38" s="8" t="s">
        <v>14</v>
      </c>
      <c r="C38" s="37">
        <v>59</v>
      </c>
      <c r="D38" s="30" t="s">
        <v>38</v>
      </c>
      <c r="E38" s="17">
        <v>60</v>
      </c>
      <c r="F38" s="23">
        <v>5.89</v>
      </c>
      <c r="G38" s="23">
        <v>75</v>
      </c>
      <c r="H38" s="23">
        <v>1.26</v>
      </c>
      <c r="I38" s="23">
        <v>4.08</v>
      </c>
      <c r="J38" s="41">
        <v>8.2799999999999994</v>
      </c>
    </row>
    <row r="39" spans="1:10" x14ac:dyDescent="0.25">
      <c r="A39" s="5"/>
      <c r="B39" s="1" t="s">
        <v>15</v>
      </c>
      <c r="C39" s="34">
        <v>60</v>
      </c>
      <c r="D39" s="28" t="s">
        <v>39</v>
      </c>
      <c r="E39" s="14">
        <v>200</v>
      </c>
      <c r="F39" s="21">
        <v>16.36</v>
      </c>
      <c r="G39" s="21">
        <v>110.4</v>
      </c>
      <c r="H39" s="21">
        <v>6.78</v>
      </c>
      <c r="I39" s="21">
        <v>3.06</v>
      </c>
      <c r="J39" s="39">
        <v>11.06</v>
      </c>
    </row>
    <row r="40" spans="1:10" x14ac:dyDescent="0.25">
      <c r="A40" s="5"/>
      <c r="B40" s="1" t="s">
        <v>16</v>
      </c>
      <c r="C40" s="34">
        <v>14</v>
      </c>
      <c r="D40" s="28" t="s">
        <v>40</v>
      </c>
      <c r="E40" s="14">
        <v>100</v>
      </c>
      <c r="F40" s="21">
        <v>35.35</v>
      </c>
      <c r="G40" s="21">
        <v>238</v>
      </c>
      <c r="H40" s="21">
        <f>13.62*100/90</f>
        <v>15.133333333333333</v>
      </c>
      <c r="I40" s="21">
        <f>12.68*100/90</f>
        <v>14.088888888888889</v>
      </c>
      <c r="J40" s="39">
        <f>7.61*100/90</f>
        <v>8.4555555555555557</v>
      </c>
    </row>
    <row r="41" spans="1:10" x14ac:dyDescent="0.25">
      <c r="A41" s="5"/>
      <c r="B41" s="1"/>
      <c r="C41" s="34">
        <v>42</v>
      </c>
      <c r="D41" s="28" t="s">
        <v>41</v>
      </c>
      <c r="E41" s="14">
        <v>20</v>
      </c>
      <c r="F41" s="21">
        <v>3.09</v>
      </c>
      <c r="G41" s="21">
        <v>23.06</v>
      </c>
      <c r="H41" s="21">
        <v>0.31</v>
      </c>
      <c r="I41" s="21">
        <v>2.13</v>
      </c>
      <c r="J41" s="39">
        <v>0.68</v>
      </c>
    </row>
    <row r="42" spans="1:10" x14ac:dyDescent="0.25">
      <c r="A42" s="5"/>
      <c r="B42" s="1" t="s">
        <v>17</v>
      </c>
      <c r="C42" s="34">
        <v>24</v>
      </c>
      <c r="D42" s="28" t="s">
        <v>42</v>
      </c>
      <c r="E42" s="14">
        <v>180</v>
      </c>
      <c r="F42" s="21">
        <v>16.829999999999998</v>
      </c>
      <c r="G42" s="21">
        <v>361.13</v>
      </c>
      <c r="H42" s="21">
        <f>62.8*180/150</f>
        <v>75.36</v>
      </c>
      <c r="I42" s="21">
        <f>9.94*180/150</f>
        <v>11.927999999999999</v>
      </c>
      <c r="J42" s="39">
        <f>46.69*180/150</f>
        <v>56.027999999999992</v>
      </c>
    </row>
    <row r="43" spans="1:10" x14ac:dyDescent="0.25">
      <c r="A43" s="5"/>
      <c r="B43" s="1" t="s">
        <v>44</v>
      </c>
      <c r="C43" s="34">
        <v>17</v>
      </c>
      <c r="D43" s="28" t="s">
        <v>43</v>
      </c>
      <c r="E43" s="14">
        <v>200</v>
      </c>
      <c r="F43" s="21">
        <v>3.49</v>
      </c>
      <c r="G43" s="21">
        <v>141.4</v>
      </c>
      <c r="H43" s="21">
        <v>0.08</v>
      </c>
      <c r="I43" s="21">
        <v>0</v>
      </c>
      <c r="J43" s="39">
        <v>35</v>
      </c>
    </row>
    <row r="44" spans="1:10" x14ac:dyDescent="0.25">
      <c r="A44" s="5"/>
      <c r="B44" s="1" t="s">
        <v>21</v>
      </c>
      <c r="C44" s="34" t="s">
        <v>27</v>
      </c>
      <c r="D44" s="28" t="s">
        <v>45</v>
      </c>
      <c r="E44" s="14">
        <v>40</v>
      </c>
      <c r="F44" s="21">
        <v>2.1</v>
      </c>
      <c r="G44" s="21">
        <v>83.2</v>
      </c>
      <c r="H44" s="21">
        <f>2.4*40/30</f>
        <v>3.2</v>
      </c>
      <c r="I44" s="21">
        <f>0.45*40/30</f>
        <v>0.6</v>
      </c>
      <c r="J44" s="39">
        <f>11.37*40/30</f>
        <v>15.159999999999998</v>
      </c>
    </row>
    <row r="45" spans="1:10" x14ac:dyDescent="0.25">
      <c r="A45" s="5"/>
      <c r="B45" s="1" t="s">
        <v>18</v>
      </c>
      <c r="C45" s="34" t="s">
        <v>27</v>
      </c>
      <c r="D45" s="28" t="s">
        <v>28</v>
      </c>
      <c r="E45" s="14">
        <v>39</v>
      </c>
      <c r="F45" s="21">
        <v>1.61</v>
      </c>
      <c r="G45" s="21">
        <v>78</v>
      </c>
      <c r="H45" s="21">
        <f>1.47*39/30</f>
        <v>1.911</v>
      </c>
      <c r="I45" s="21">
        <f>0.3*39/30</f>
        <v>0.38999999999999996</v>
      </c>
      <c r="J45" s="39">
        <f>13.44*39/30</f>
        <v>17.471999999999998</v>
      </c>
    </row>
    <row r="46" spans="1:10" ht="15.75" thickBot="1" x14ac:dyDescent="0.3">
      <c r="A46" s="6"/>
      <c r="B46" s="7"/>
      <c r="H46" s="15"/>
      <c r="I46" s="15"/>
      <c r="J46" s="16"/>
    </row>
  </sheetData>
  <mergeCells count="2">
    <mergeCell ref="B1:D1"/>
    <mergeCell ref="B25:D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2021-05-21T06:26:30Z</dcterms:modified>
</cp:coreProperties>
</file>