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145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J42" i="1" l="1"/>
  <c r="H42" i="1"/>
  <c r="F42" i="1"/>
  <c r="J41" i="1"/>
  <c r="I41" i="1"/>
  <c r="H41" i="1"/>
  <c r="G41" i="1"/>
  <c r="J40" i="1"/>
  <c r="I40" i="1"/>
  <c r="H40" i="1"/>
  <c r="G40" i="1"/>
  <c r="F40" i="1"/>
  <c r="I35" i="1"/>
  <c r="I42" i="1" s="1"/>
  <c r="H35" i="1"/>
  <c r="G35" i="1"/>
  <c r="G42" i="1" s="1"/>
  <c r="F35" i="1"/>
  <c r="J34" i="1"/>
  <c r="H34" i="1"/>
  <c r="F34" i="1"/>
  <c r="J33" i="1"/>
  <c r="I33" i="1"/>
  <c r="I34" i="1" s="1"/>
  <c r="H33" i="1"/>
  <c r="G33" i="1"/>
  <c r="G34" i="1" s="1"/>
  <c r="I31" i="1"/>
  <c r="G31" i="1"/>
  <c r="F30" i="1"/>
  <c r="F29" i="1"/>
  <c r="J28" i="1"/>
  <c r="J31" i="1" s="1"/>
  <c r="I28" i="1"/>
  <c r="H28" i="1"/>
  <c r="H31" i="1" s="1"/>
  <c r="G28" i="1"/>
  <c r="F28" i="1"/>
  <c r="F26" i="1"/>
  <c r="F31" i="1" s="1"/>
  <c r="J19" i="1" l="1"/>
  <c r="I19" i="1"/>
  <c r="H19" i="1"/>
  <c r="G19" i="1"/>
  <c r="J18" i="1"/>
  <c r="I18" i="1"/>
  <c r="H18" i="1"/>
  <c r="G18" i="1"/>
  <c r="I13" i="1"/>
  <c r="H13" i="1"/>
  <c r="G13" i="1"/>
  <c r="J8" i="1"/>
  <c r="I8" i="1"/>
  <c r="H8" i="1"/>
  <c r="G8" i="1"/>
  <c r="J7" i="1"/>
  <c r="I7" i="1"/>
  <c r="H7" i="1"/>
  <c r="G7" i="1"/>
  <c r="J6" i="1"/>
  <c r="I6" i="1"/>
  <c r="H6" i="1"/>
  <c r="G6" i="1"/>
  <c r="F18" i="1"/>
  <c r="F13" i="1"/>
  <c r="F16" i="1"/>
  <c r="F7" i="1"/>
  <c r="F8" i="1"/>
  <c r="F4" i="1"/>
  <c r="F6" i="1"/>
  <c r="J11" i="1" l="1"/>
  <c r="I11" i="1"/>
  <c r="H11" i="1"/>
  <c r="G11" i="1"/>
  <c r="F9" i="1" l="1"/>
  <c r="F12" i="1" l="1"/>
  <c r="F20" i="1" l="1"/>
  <c r="H9" i="1" l="1"/>
  <c r="G9" i="1"/>
  <c r="G12" i="1" l="1"/>
  <c r="J9" i="1"/>
  <c r="G20" i="1" l="1"/>
  <c r="I9" i="1"/>
  <c r="J20" i="1"/>
  <c r="I20" i="1"/>
  <c r="H20" i="1"/>
  <c r="J12" i="1"/>
  <c r="I12" i="1"/>
  <c r="H12" i="1"/>
</calcChain>
</file>

<file path=xl/sharedStrings.xml><?xml version="1.0" encoding="utf-8"?>
<sst xmlns="http://schemas.openxmlformats.org/spreadsheetml/2006/main" count="112" uniqueCount="63">
  <si>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</si>
  <si>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</si>
  <si>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</si>
  <si>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</si>
  <si>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</si>
  <si>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</si>
  <si>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</si>
  <si>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</si>
  <si>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</si>
  <si>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</si>
  <si>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</si>
  <si>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</si>
  <si>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</si>
  <si>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</si>
  <si>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</si>
  <si>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</si>
  <si>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</si>
  <si>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</si>
  <si>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</si>
  <si>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</si>
  <si>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</si>
  <si>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</si>
  <si>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</si>
  <si>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</si>
  <si>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</si>
  <si>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</si>
  <si>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</si>
  <si>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</si>
  <si>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</si>
  <si>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</si>
  <si>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200</t>
  </si>
  <si>
    <t>Зав.производством __________________________________</t>
  </si>
  <si>
    <t>90</t>
  </si>
  <si>
    <t>гарнир</t>
  </si>
  <si>
    <t>150</t>
  </si>
  <si>
    <t xml:space="preserve">Хлеб пшеничный </t>
  </si>
  <si>
    <t>Плов из отварной говядины</t>
  </si>
  <si>
    <t>Чай с молоком</t>
  </si>
  <si>
    <t>Вафли</t>
  </si>
  <si>
    <t>Молоко кипяченое</t>
  </si>
  <si>
    <t>Булочна дорожная</t>
  </si>
  <si>
    <t>Морская капуста</t>
  </si>
  <si>
    <t>Щи из свежей капусты с картофелем со сметаной</t>
  </si>
  <si>
    <t>Пюре картофельное</t>
  </si>
  <si>
    <t>Напиток из шиповника</t>
  </si>
  <si>
    <t>250/5</t>
  </si>
  <si>
    <t>20</t>
  </si>
  <si>
    <t>140/40</t>
  </si>
  <si>
    <t>45</t>
  </si>
  <si>
    <t>Котлеты мясная</t>
  </si>
  <si>
    <t>37</t>
  </si>
  <si>
    <t>36</t>
  </si>
  <si>
    <t>МБОУ БСШ №1 им. Е. К. Зырянова</t>
  </si>
  <si>
    <t>1</t>
  </si>
  <si>
    <r>
      <t>"_</t>
    </r>
    <r>
      <rPr>
        <u/>
        <sz val="11"/>
        <color theme="1"/>
        <rFont val="Calibri"/>
        <family val="2"/>
        <charset val="204"/>
        <scheme val="minor"/>
      </rPr>
      <t>14__"__09__</t>
    </r>
    <r>
      <rPr>
        <sz val="11"/>
        <color theme="1"/>
        <rFont val="Calibri"/>
        <family val="2"/>
        <scheme val="minor"/>
      </rPr>
      <t>_2021</t>
    </r>
  </si>
  <si>
    <t>11-18 лет</t>
  </si>
  <si>
    <t>170/40</t>
  </si>
  <si>
    <t>40</t>
  </si>
  <si>
    <t>80</t>
  </si>
  <si>
    <t>100</t>
  </si>
  <si>
    <t>180</t>
  </si>
  <si>
    <t>43</t>
  </si>
  <si>
    <t>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</si>
</sst>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14" xfId="0" applyFont="1" applyFill="1" applyBorder="1"/>
    <xf numFmtId="2" fontId="0" fillId="0" borderId="19" xfId="0" applyNumberFormat="1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 applyProtection="1">
      <protection locked="0"/>
    </xf>
    <xf numFmtId="0" fontId="0" fillId="0" borderId="17" xfId="0" applyFill="1" applyBorder="1"/>
    <xf numFmtId="2" fontId="0" fillId="0" borderId="17" xfId="0" applyNumberFormat="1" applyFill="1" applyBorder="1"/>
    <xf numFmtId="2" fontId="0" fillId="0" borderId="18" xfId="0" applyNumberFormat="1" applyFill="1" applyBorder="1"/>
    <xf numFmtId="0" fontId="4" fillId="0" borderId="1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0" xfId="0" applyFill="1" applyBorder="1"/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wrapText="1"/>
      <protection locked="0"/>
    </xf>
    <xf numFmtId="1" fontId="4" fillId="0" borderId="17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/>
    <xf numFmtId="0" fontId="0" fillId="0" borderId="22" xfId="0" applyFill="1" applyBorder="1" applyProtection="1"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wrapText="1"/>
      <protection locked="0"/>
    </xf>
    <xf numFmtId="1" fontId="4" fillId="0" borderId="22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22" xfId="0" applyNumberFormat="1" applyFon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3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2"/>
  <sheetViews>
    <sheetView tabSelected="1" topLeftCell="A19" zoomScaleNormal="100" workbookViewId="0">
      <selection activeCell="A24" sqref="A24:J42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17" bestFit="1" customWidth="1"/>
    <col min="6" max="6" width="8.28515625" style="17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79" t="s">
        <v>52</v>
      </c>
      <c r="C1" s="80"/>
      <c r="D1" s="81"/>
      <c r="E1" s="17" t="s">
        <v>28</v>
      </c>
      <c r="F1" s="16" t="s">
        <v>53</v>
      </c>
      <c r="H1" s="1" t="s">
        <v>1</v>
      </c>
      <c r="I1" s="15" t="s">
        <v>54</v>
      </c>
    </row>
    <row r="2" spans="1:10" ht="15.75" thickBot="1" x14ac:dyDescent="0.3">
      <c r="B2" s="2" t="s">
        <v>27</v>
      </c>
    </row>
    <row r="3" spans="1:10" s="22" customFormat="1" ht="30.75" thickBot="1" x14ac:dyDescent="0.3">
      <c r="A3" s="18" t="s">
        <v>2</v>
      </c>
      <c r="B3" s="19" t="s">
        <v>3</v>
      </c>
      <c r="C3" s="19" t="s">
        <v>20</v>
      </c>
      <c r="D3" s="19" t="s">
        <v>4</v>
      </c>
      <c r="E3" s="31" t="s">
        <v>21</v>
      </c>
      <c r="F3" s="31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ht="30" x14ac:dyDescent="0.25">
      <c r="A4" s="3" t="s">
        <v>10</v>
      </c>
      <c r="B4" s="4" t="s">
        <v>11</v>
      </c>
      <c r="C4" s="38">
        <v>72</v>
      </c>
      <c r="D4" s="39" t="s">
        <v>36</v>
      </c>
      <c r="E4" s="32" t="s">
        <v>47</v>
      </c>
      <c r="F4" s="62">
        <f>5.14*140/150+40.5*40/50</f>
        <v>37.197333333333333</v>
      </c>
      <c r="G4" s="77">
        <v>294</v>
      </c>
      <c r="H4" s="77">
        <v>14.86</v>
      </c>
      <c r="I4" s="77">
        <v>16.579999999999998</v>
      </c>
      <c r="J4" s="78">
        <v>22.8</v>
      </c>
    </row>
    <row r="5" spans="1:10" ht="15.75" x14ac:dyDescent="0.25">
      <c r="A5" s="7"/>
      <c r="B5" s="75" t="s">
        <v>12</v>
      </c>
      <c r="C5" s="67">
        <v>20</v>
      </c>
      <c r="D5" s="68" t="s">
        <v>37</v>
      </c>
      <c r="E5" s="69" t="s">
        <v>30</v>
      </c>
      <c r="F5" s="70">
        <v>4.16</v>
      </c>
      <c r="G5" s="9">
        <v>1.4</v>
      </c>
      <c r="H5" s="9">
        <v>1.6</v>
      </c>
      <c r="I5" s="9">
        <v>12.36</v>
      </c>
      <c r="J5" s="10">
        <v>70</v>
      </c>
    </row>
    <row r="6" spans="1:10" ht="15.75" x14ac:dyDescent="0.25">
      <c r="A6" s="7"/>
      <c r="B6" s="24" t="s">
        <v>18</v>
      </c>
      <c r="C6" s="67" t="s">
        <v>22</v>
      </c>
      <c r="D6" s="68" t="s">
        <v>38</v>
      </c>
      <c r="E6" s="69" t="s">
        <v>46</v>
      </c>
      <c r="F6" s="70">
        <f>234.72*0.02</f>
        <v>4.6943999999999999</v>
      </c>
      <c r="G6" s="9">
        <f>190.76*20/60</f>
        <v>63.586666666666666</v>
      </c>
      <c r="H6" s="9">
        <f>3.22*20/60</f>
        <v>1.0733333333333335</v>
      </c>
      <c r="I6" s="9">
        <f>4.2*20/60</f>
        <v>1.4</v>
      </c>
      <c r="J6" s="10">
        <f>35.02*20/60</f>
        <v>11.673333333333336</v>
      </c>
    </row>
    <row r="7" spans="1:10" ht="15.75" x14ac:dyDescent="0.25">
      <c r="A7" s="7"/>
      <c r="B7" s="8"/>
      <c r="C7" s="40" t="s">
        <v>22</v>
      </c>
      <c r="D7" s="41" t="s">
        <v>23</v>
      </c>
      <c r="E7" s="33">
        <v>24</v>
      </c>
      <c r="F7" s="59">
        <f>45.14*0.024</f>
        <v>1.0833600000000001</v>
      </c>
      <c r="G7" s="9">
        <f>40*24/20</f>
        <v>48</v>
      </c>
      <c r="H7" s="9">
        <f>0.98*24/20</f>
        <v>1.1759999999999999</v>
      </c>
      <c r="I7" s="9">
        <f>0.2*24/20</f>
        <v>0.24000000000000005</v>
      </c>
      <c r="J7" s="10">
        <f>8.95*24/20</f>
        <v>10.739999999999998</v>
      </c>
    </row>
    <row r="8" spans="1:10" ht="15.75" x14ac:dyDescent="0.25">
      <c r="A8" s="7"/>
      <c r="B8" s="48"/>
      <c r="C8" s="40" t="s">
        <v>22</v>
      </c>
      <c r="D8" s="41" t="s">
        <v>35</v>
      </c>
      <c r="E8" s="33">
        <v>25</v>
      </c>
      <c r="F8" s="59">
        <f>58.5*0.025</f>
        <v>1.4625000000000001</v>
      </c>
      <c r="G8" s="9">
        <f>41.6*25/20</f>
        <v>52</v>
      </c>
      <c r="H8" s="9">
        <f>1.6*25/20</f>
        <v>2</v>
      </c>
      <c r="I8" s="9">
        <f>0.03*25/20</f>
        <v>3.7499999999999999E-2</v>
      </c>
      <c r="J8" s="10">
        <f>8.02*25/20</f>
        <v>10.025</v>
      </c>
    </row>
    <row r="9" spans="1:10" ht="16.5" thickBot="1" x14ac:dyDescent="0.3">
      <c r="A9" s="53"/>
      <c r="B9" s="54"/>
      <c r="C9" s="55"/>
      <c r="D9" s="56"/>
      <c r="E9" s="57"/>
      <c r="F9" s="63">
        <f>SUM(F4:F8)</f>
        <v>48.597593333333329</v>
      </c>
      <c r="G9" s="58">
        <f>SUM(G4:G8)</f>
        <v>458.98666666666662</v>
      </c>
      <c r="H9" s="58">
        <f>SUM(H4:H8)</f>
        <v>20.709333333333333</v>
      </c>
      <c r="I9" s="58">
        <f>SUM(I4:I8)</f>
        <v>30.617499999999996</v>
      </c>
      <c r="J9" s="76">
        <f>SUM(J4:J8)</f>
        <v>125.23833333333333</v>
      </c>
    </row>
    <row r="10" spans="1:10" ht="15.75" x14ac:dyDescent="0.25">
      <c r="A10" s="3" t="s">
        <v>24</v>
      </c>
      <c r="B10" s="4"/>
      <c r="C10" s="42">
        <v>8</v>
      </c>
      <c r="D10" s="43" t="s">
        <v>39</v>
      </c>
      <c r="E10" s="34">
        <v>200</v>
      </c>
      <c r="F10" s="62">
        <v>12.99</v>
      </c>
      <c r="G10" s="5">
        <v>108</v>
      </c>
      <c r="H10" s="5">
        <v>5.8</v>
      </c>
      <c r="I10" s="5">
        <v>5</v>
      </c>
      <c r="J10" s="6">
        <v>9.6</v>
      </c>
    </row>
    <row r="11" spans="1:10" ht="15.75" x14ac:dyDescent="0.25">
      <c r="A11" s="7"/>
      <c r="B11" s="71"/>
      <c r="C11" s="72">
        <v>67</v>
      </c>
      <c r="D11" s="73" t="s">
        <v>40</v>
      </c>
      <c r="E11" s="74">
        <v>125</v>
      </c>
      <c r="F11" s="70">
        <v>23.45</v>
      </c>
      <c r="G11" s="13">
        <f>376.67*125/100</f>
        <v>470.83749999999998</v>
      </c>
      <c r="H11" s="13">
        <f>7*125/100</f>
        <v>8.75</v>
      </c>
      <c r="I11" s="13">
        <f>13.83*125/100</f>
        <v>17.287500000000001</v>
      </c>
      <c r="J11" s="25">
        <f>55.83*125/100</f>
        <v>69.787499999999994</v>
      </c>
    </row>
    <row r="12" spans="1:10" ht="16.5" thickBot="1" x14ac:dyDescent="0.3">
      <c r="A12" s="49"/>
      <c r="B12" s="27"/>
      <c r="C12" s="50"/>
      <c r="D12" s="51"/>
      <c r="E12" s="52"/>
      <c r="F12" s="64">
        <f>SUM(F10:F11)</f>
        <v>36.44</v>
      </c>
      <c r="G12" s="60">
        <f>SUM(G10:G11)</f>
        <v>578.83749999999998</v>
      </c>
      <c r="H12" s="60">
        <f>SUM(H10:H11)</f>
        <v>14.55</v>
      </c>
      <c r="I12" s="60">
        <f>SUM(I10:I11)</f>
        <v>22.287500000000001</v>
      </c>
      <c r="J12" s="61">
        <f>SUM(J10:J11)</f>
        <v>79.387499999999989</v>
      </c>
    </row>
    <row r="13" spans="1:10" ht="15.75" x14ac:dyDescent="0.25">
      <c r="A13" s="3" t="s">
        <v>13</v>
      </c>
      <c r="B13" s="4" t="s">
        <v>14</v>
      </c>
      <c r="C13" s="42">
        <v>54</v>
      </c>
      <c r="D13" s="43" t="s">
        <v>41</v>
      </c>
      <c r="E13" s="32" t="s">
        <v>48</v>
      </c>
      <c r="F13" s="62">
        <f>9.66*45/60</f>
        <v>7.2450000000000001</v>
      </c>
      <c r="G13" s="5">
        <f>75*45/60</f>
        <v>56.25</v>
      </c>
      <c r="H13" s="5">
        <f>0.5*45/60</f>
        <v>0.375</v>
      </c>
      <c r="I13" s="5">
        <f>5.1*45/60</f>
        <v>3.8249999999999997</v>
      </c>
      <c r="J13" s="6">
        <v>9.6</v>
      </c>
    </row>
    <row r="14" spans="1:10" ht="30" x14ac:dyDescent="0.25">
      <c r="A14" s="7"/>
      <c r="B14" s="8" t="s">
        <v>15</v>
      </c>
      <c r="C14" s="44">
        <v>33</v>
      </c>
      <c r="D14" s="45" t="s">
        <v>42</v>
      </c>
      <c r="E14" s="35" t="s">
        <v>45</v>
      </c>
      <c r="F14" s="59">
        <v>6.05</v>
      </c>
      <c r="G14" s="9">
        <v>108.75</v>
      </c>
      <c r="H14" s="9">
        <v>1.72</v>
      </c>
      <c r="I14" s="9">
        <v>6.18</v>
      </c>
      <c r="J14" s="10">
        <v>11.66</v>
      </c>
    </row>
    <row r="15" spans="1:10" ht="15.75" x14ac:dyDescent="0.25">
      <c r="A15" s="7"/>
      <c r="B15" s="8" t="s">
        <v>16</v>
      </c>
      <c r="C15" s="44">
        <v>58</v>
      </c>
      <c r="D15" s="45" t="s">
        <v>49</v>
      </c>
      <c r="E15" s="35" t="s">
        <v>32</v>
      </c>
      <c r="F15" s="59">
        <v>39.299999999999997</v>
      </c>
      <c r="G15" s="9">
        <v>257.39999999999998</v>
      </c>
      <c r="H15" s="9">
        <v>16.02</v>
      </c>
      <c r="I15" s="9">
        <v>15.75</v>
      </c>
      <c r="J15" s="10">
        <v>12.87</v>
      </c>
    </row>
    <row r="16" spans="1:10" ht="15.75" x14ac:dyDescent="0.25">
      <c r="A16" s="7"/>
      <c r="B16" s="8" t="s">
        <v>33</v>
      </c>
      <c r="C16" s="44">
        <v>7</v>
      </c>
      <c r="D16" s="45" t="s">
        <v>43</v>
      </c>
      <c r="E16" s="35" t="s">
        <v>34</v>
      </c>
      <c r="F16" s="59">
        <f>10.9*150/180</f>
        <v>9.0833333333333339</v>
      </c>
      <c r="G16" s="9">
        <v>159.12</v>
      </c>
      <c r="H16" s="9">
        <v>3.74</v>
      </c>
      <c r="I16" s="9">
        <v>6.12</v>
      </c>
      <c r="J16" s="10">
        <v>22.28</v>
      </c>
    </row>
    <row r="17" spans="1:10" ht="15.75" x14ac:dyDescent="0.25">
      <c r="A17" s="7"/>
      <c r="B17" s="8" t="s">
        <v>25</v>
      </c>
      <c r="C17" s="44">
        <v>35</v>
      </c>
      <c r="D17" s="45" t="s">
        <v>44</v>
      </c>
      <c r="E17" s="35">
        <v>200</v>
      </c>
      <c r="F17" s="59">
        <v>7.41</v>
      </c>
      <c r="G17" s="9">
        <v>97</v>
      </c>
      <c r="H17" s="9">
        <v>0.68</v>
      </c>
      <c r="I17" s="9">
        <v>0.28000000000000003</v>
      </c>
      <c r="J17" s="10">
        <v>19.64</v>
      </c>
    </row>
    <row r="18" spans="1:10" ht="15.75" x14ac:dyDescent="0.25">
      <c r="A18" s="7"/>
      <c r="B18" s="8" t="s">
        <v>19</v>
      </c>
      <c r="C18" s="44" t="s">
        <v>22</v>
      </c>
      <c r="D18" s="45" t="s">
        <v>26</v>
      </c>
      <c r="E18" s="35" t="s">
        <v>50</v>
      </c>
      <c r="F18" s="59">
        <f>58.5*0.037</f>
        <v>2.1644999999999999</v>
      </c>
      <c r="G18" s="9">
        <f>62.4*37/30</f>
        <v>76.959999999999994</v>
      </c>
      <c r="H18" s="9">
        <f>2.4*37/30</f>
        <v>2.96</v>
      </c>
      <c r="I18" s="9">
        <f>0.45*37/30</f>
        <v>0.55500000000000005</v>
      </c>
      <c r="J18" s="10">
        <f>11.37*37/30</f>
        <v>14.023</v>
      </c>
    </row>
    <row r="19" spans="1:10" ht="15.75" x14ac:dyDescent="0.25">
      <c r="A19" s="7"/>
      <c r="B19" s="14" t="s">
        <v>17</v>
      </c>
      <c r="C19" s="46" t="s">
        <v>22</v>
      </c>
      <c r="D19" s="47" t="s">
        <v>23</v>
      </c>
      <c r="E19" s="36" t="s">
        <v>51</v>
      </c>
      <c r="F19" s="65">
        <v>1.65</v>
      </c>
      <c r="G19" s="11">
        <f>60*36/30</f>
        <v>72</v>
      </c>
      <c r="H19" s="11">
        <f>1.47*36/30</f>
        <v>1.764</v>
      </c>
      <c r="I19" s="11">
        <f>0.3*36/30</f>
        <v>0.36</v>
      </c>
      <c r="J19" s="12">
        <f>13.44*36/30</f>
        <v>16.128</v>
      </c>
    </row>
    <row r="20" spans="1:10" ht="16.5" thickBot="1" x14ac:dyDescent="0.3">
      <c r="A20" s="26"/>
      <c r="B20" s="27"/>
      <c r="C20" s="28"/>
      <c r="D20" s="28"/>
      <c r="E20" s="37"/>
      <c r="F20" s="66">
        <f>SUM(F13:F19)</f>
        <v>72.902833333333348</v>
      </c>
      <c r="G20" s="29">
        <f>SUM(G13:G19)</f>
        <v>827.48</v>
      </c>
      <c r="H20" s="29">
        <f>SUM(H13:H19)</f>
        <v>27.258999999999997</v>
      </c>
      <c r="I20" s="29">
        <f>SUM(I13:I19)</f>
        <v>33.07</v>
      </c>
      <c r="J20" s="30">
        <f>SUM(J13:J19)</f>
        <v>106.20099999999999</v>
      </c>
    </row>
    <row r="21" spans="1:10" x14ac:dyDescent="0.25">
      <c r="A21" s="23" t="s">
        <v>29</v>
      </c>
    </row>
    <row r="22" spans="1:10" x14ac:dyDescent="0.25">
      <c r="A22" s="23" t="s">
        <v>31</v>
      </c>
    </row>
    <row r="24" spans="1:10" ht="16.5" thickBot="1" x14ac:dyDescent="0.3">
      <c r="B24" s="2" t="s">
        <v>55</v>
      </c>
      <c r="E24" s="82"/>
      <c r="F24" s="82"/>
    </row>
    <row r="25" spans="1:10" ht="30.75" thickBot="1" x14ac:dyDescent="0.3">
      <c r="A25" s="18" t="s">
        <v>2</v>
      </c>
      <c r="B25" s="19" t="s">
        <v>3</v>
      </c>
      <c r="C25" s="19" t="s">
        <v>20</v>
      </c>
      <c r="D25" s="19" t="s">
        <v>4</v>
      </c>
      <c r="E25" s="31" t="s">
        <v>21</v>
      </c>
      <c r="F25" s="31" t="s">
        <v>5</v>
      </c>
      <c r="G25" s="20" t="s">
        <v>6</v>
      </c>
      <c r="H25" s="19" t="s">
        <v>7</v>
      </c>
      <c r="I25" s="19" t="s">
        <v>8</v>
      </c>
      <c r="J25" s="21" t="s">
        <v>9</v>
      </c>
    </row>
    <row r="26" spans="1:10" ht="30" x14ac:dyDescent="0.25">
      <c r="A26" s="3" t="s">
        <v>10</v>
      </c>
      <c r="B26" s="4" t="s">
        <v>11</v>
      </c>
      <c r="C26" s="38">
        <v>72</v>
      </c>
      <c r="D26" s="39" t="s">
        <v>36</v>
      </c>
      <c r="E26" s="32" t="s">
        <v>56</v>
      </c>
      <c r="F26" s="62">
        <f>5.14*170/150+40.5*40/50</f>
        <v>38.225333333333332</v>
      </c>
      <c r="G26" s="77">
        <v>294</v>
      </c>
      <c r="H26" s="77">
        <v>14.68</v>
      </c>
      <c r="I26" s="77">
        <v>16.579999999999998</v>
      </c>
      <c r="J26" s="78">
        <v>22.8</v>
      </c>
    </row>
    <row r="27" spans="1:10" ht="15.75" x14ac:dyDescent="0.25">
      <c r="A27" s="7"/>
      <c r="B27" s="75" t="s">
        <v>12</v>
      </c>
      <c r="C27" s="67">
        <v>20</v>
      </c>
      <c r="D27" s="68" t="s">
        <v>37</v>
      </c>
      <c r="E27" s="69" t="s">
        <v>30</v>
      </c>
      <c r="F27" s="70">
        <v>4.16</v>
      </c>
      <c r="G27" s="9">
        <v>70</v>
      </c>
      <c r="H27" s="9">
        <v>1.4</v>
      </c>
      <c r="I27" s="9">
        <v>1.6</v>
      </c>
      <c r="J27" s="10">
        <v>12.36</v>
      </c>
    </row>
    <row r="28" spans="1:10" ht="15.75" x14ac:dyDescent="0.25">
      <c r="A28" s="7"/>
      <c r="B28" s="24" t="s">
        <v>18</v>
      </c>
      <c r="C28" s="67" t="s">
        <v>22</v>
      </c>
      <c r="D28" s="68" t="s">
        <v>38</v>
      </c>
      <c r="E28" s="69" t="s">
        <v>57</v>
      </c>
      <c r="F28" s="70">
        <f>234.72*0.04</f>
        <v>9.3887999999999998</v>
      </c>
      <c r="G28" s="9">
        <f>286.14*40/60</f>
        <v>190.75999999999996</v>
      </c>
      <c r="H28" s="9">
        <f>4.83*40/60</f>
        <v>3.2199999999999998</v>
      </c>
      <c r="I28" s="9">
        <f>6.3*40/60</f>
        <v>4.2</v>
      </c>
      <c r="J28" s="10">
        <f>52.53*40/60</f>
        <v>35.019999999999996</v>
      </c>
    </row>
    <row r="29" spans="1:10" ht="15.75" x14ac:dyDescent="0.25">
      <c r="A29" s="7"/>
      <c r="B29" s="8"/>
      <c r="C29" s="40" t="s">
        <v>22</v>
      </c>
      <c r="D29" s="41" t="s">
        <v>23</v>
      </c>
      <c r="E29" s="33">
        <v>45</v>
      </c>
      <c r="F29" s="59">
        <f>45.14*0.045</f>
        <v>2.0312999999999999</v>
      </c>
      <c r="G29" s="9">
        <v>60</v>
      </c>
      <c r="H29" s="9">
        <v>1.47</v>
      </c>
      <c r="I29" s="9">
        <v>0.3</v>
      </c>
      <c r="J29" s="10">
        <v>13.44</v>
      </c>
    </row>
    <row r="30" spans="1:10" ht="15.75" x14ac:dyDescent="0.25">
      <c r="A30" s="7"/>
      <c r="B30" s="48"/>
      <c r="C30" s="40" t="s">
        <v>22</v>
      </c>
      <c r="D30" s="41" t="s">
        <v>35</v>
      </c>
      <c r="E30" s="33">
        <v>46</v>
      </c>
      <c r="F30" s="59">
        <f>58.5*0.046</f>
        <v>2.6909999999999998</v>
      </c>
      <c r="G30" s="9">
        <v>62.4</v>
      </c>
      <c r="H30" s="9">
        <v>2.4</v>
      </c>
      <c r="I30" s="9">
        <v>0.05</v>
      </c>
      <c r="J30" s="10">
        <v>12.03</v>
      </c>
    </row>
    <row r="31" spans="1:10" ht="16.5" thickBot="1" x14ac:dyDescent="0.3">
      <c r="A31" s="53"/>
      <c r="B31" s="54"/>
      <c r="C31" s="55"/>
      <c r="D31" s="56"/>
      <c r="E31" s="57"/>
      <c r="F31" s="63">
        <f>SUM(F26:F30)</f>
        <v>56.496433333333343</v>
      </c>
      <c r="G31" s="58">
        <f>SUM(G26:G30)</f>
        <v>677.16</v>
      </c>
      <c r="H31" s="58">
        <f>SUM(H26:H30)</f>
        <v>23.169999999999995</v>
      </c>
      <c r="I31" s="58">
        <f>SUM(I26:I30)</f>
        <v>22.73</v>
      </c>
      <c r="J31" s="76">
        <f>SUM(J26:J30)</f>
        <v>95.649999999999991</v>
      </c>
    </row>
    <row r="32" spans="1:10" ht="15.75" x14ac:dyDescent="0.25">
      <c r="A32" s="3" t="s">
        <v>24</v>
      </c>
      <c r="B32" s="4"/>
      <c r="C32" s="42">
        <v>8</v>
      </c>
      <c r="D32" s="43" t="s">
        <v>39</v>
      </c>
      <c r="E32" s="34">
        <v>200</v>
      </c>
      <c r="F32" s="62">
        <v>12.99</v>
      </c>
      <c r="G32" s="5">
        <v>106</v>
      </c>
      <c r="H32" s="5">
        <v>5.8</v>
      </c>
      <c r="I32" s="5">
        <v>5</v>
      </c>
      <c r="J32" s="6">
        <v>8</v>
      </c>
    </row>
    <row r="33" spans="1:10" ht="15.75" x14ac:dyDescent="0.25">
      <c r="A33" s="7"/>
      <c r="B33" s="71"/>
      <c r="C33" s="72">
        <v>67</v>
      </c>
      <c r="D33" s="73" t="s">
        <v>40</v>
      </c>
      <c r="E33" s="74">
        <v>155</v>
      </c>
      <c r="F33" s="70">
        <v>29.37</v>
      </c>
      <c r="G33" s="13">
        <f>565.01*155/150</f>
        <v>583.84366666666665</v>
      </c>
      <c r="H33" s="13">
        <f>10.5*155/150</f>
        <v>10.85</v>
      </c>
      <c r="I33" s="13">
        <f>20.75*155/150</f>
        <v>21.441666666666666</v>
      </c>
      <c r="J33" s="25">
        <f>83.75*155/150</f>
        <v>86.541666666666671</v>
      </c>
    </row>
    <row r="34" spans="1:10" ht="16.5" thickBot="1" x14ac:dyDescent="0.3">
      <c r="A34" s="49"/>
      <c r="B34" s="27"/>
      <c r="C34" s="50"/>
      <c r="D34" s="51"/>
      <c r="E34" s="52"/>
      <c r="F34" s="64">
        <f>SUM(F32:F33)</f>
        <v>42.36</v>
      </c>
      <c r="G34" s="60">
        <f>SUM(G32:G33)</f>
        <v>689.84366666666665</v>
      </c>
      <c r="H34" s="60">
        <f>SUM(H32:H33)</f>
        <v>16.649999999999999</v>
      </c>
      <c r="I34" s="60">
        <f>SUM(I32:I33)</f>
        <v>26.441666666666666</v>
      </c>
      <c r="J34" s="61">
        <f>SUM(J32:J33)</f>
        <v>94.541666666666671</v>
      </c>
    </row>
    <row r="35" spans="1:10" ht="15.75" x14ac:dyDescent="0.25">
      <c r="A35" s="3" t="s">
        <v>13</v>
      </c>
      <c r="B35" s="4" t="s">
        <v>14</v>
      </c>
      <c r="C35" s="42">
        <v>54</v>
      </c>
      <c r="D35" s="43" t="s">
        <v>41</v>
      </c>
      <c r="E35" s="32" t="s">
        <v>58</v>
      </c>
      <c r="F35" s="62">
        <f>14.92*80/100</f>
        <v>11.936</v>
      </c>
      <c r="G35" s="5">
        <f>125*80/100</f>
        <v>100</v>
      </c>
      <c r="H35" s="5">
        <f>0.83*80/100</f>
        <v>0.66399999999999992</v>
      </c>
      <c r="I35" s="5">
        <f>8.5*80/100</f>
        <v>6.8</v>
      </c>
      <c r="J35" s="6">
        <v>0</v>
      </c>
    </row>
    <row r="36" spans="1:10" ht="30" x14ac:dyDescent="0.25">
      <c r="A36" s="7"/>
      <c r="B36" s="8" t="s">
        <v>15</v>
      </c>
      <c r="C36" s="44">
        <v>33</v>
      </c>
      <c r="D36" s="45" t="s">
        <v>42</v>
      </c>
      <c r="E36" s="35" t="s">
        <v>45</v>
      </c>
      <c r="F36" s="59">
        <v>6.05</v>
      </c>
      <c r="G36" s="9">
        <v>108.75</v>
      </c>
      <c r="H36" s="9">
        <v>1.72</v>
      </c>
      <c r="I36" s="9">
        <v>6.18</v>
      </c>
      <c r="J36" s="10">
        <v>11.66</v>
      </c>
    </row>
    <row r="37" spans="1:10" ht="15.75" x14ac:dyDescent="0.25">
      <c r="A37" s="7"/>
      <c r="B37" s="8" t="s">
        <v>16</v>
      </c>
      <c r="C37" s="44">
        <v>58</v>
      </c>
      <c r="D37" s="45" t="s">
        <v>49</v>
      </c>
      <c r="E37" s="35" t="s">
        <v>59</v>
      </c>
      <c r="F37" s="59">
        <v>44.02</v>
      </c>
      <c r="G37" s="9">
        <v>286</v>
      </c>
      <c r="H37" s="9">
        <v>17.8</v>
      </c>
      <c r="I37" s="9">
        <v>17.5</v>
      </c>
      <c r="J37" s="10">
        <v>14.3</v>
      </c>
    </row>
    <row r="38" spans="1:10" ht="15.75" x14ac:dyDescent="0.25">
      <c r="A38" s="7"/>
      <c r="B38" s="8" t="s">
        <v>33</v>
      </c>
      <c r="C38" s="44">
        <v>7</v>
      </c>
      <c r="D38" s="45" t="s">
        <v>43</v>
      </c>
      <c r="E38" s="35" t="s">
        <v>60</v>
      </c>
      <c r="F38" s="59">
        <v>10.9</v>
      </c>
      <c r="G38" s="9">
        <v>159.12</v>
      </c>
      <c r="H38" s="9">
        <v>3.74</v>
      </c>
      <c r="I38" s="9">
        <v>6.12</v>
      </c>
      <c r="J38" s="10">
        <v>22.28</v>
      </c>
    </row>
    <row r="39" spans="1:10" ht="15.75" x14ac:dyDescent="0.25">
      <c r="A39" s="7"/>
      <c r="B39" s="8" t="s">
        <v>25</v>
      </c>
      <c r="C39" s="44">
        <v>35</v>
      </c>
      <c r="D39" s="45" t="s">
        <v>44</v>
      </c>
      <c r="E39" s="35">
        <v>200</v>
      </c>
      <c r="F39" s="59">
        <v>7.41</v>
      </c>
      <c r="G39" s="9">
        <v>97</v>
      </c>
      <c r="H39" s="9">
        <v>0.68</v>
      </c>
      <c r="I39" s="9">
        <v>0.28000000000000003</v>
      </c>
      <c r="J39" s="10">
        <v>19.64</v>
      </c>
    </row>
    <row r="40" spans="1:10" ht="15.75" x14ac:dyDescent="0.25">
      <c r="A40" s="7"/>
      <c r="B40" s="8" t="s">
        <v>19</v>
      </c>
      <c r="C40" s="44" t="s">
        <v>22</v>
      </c>
      <c r="D40" s="45" t="s">
        <v>26</v>
      </c>
      <c r="E40" s="35" t="s">
        <v>61</v>
      </c>
      <c r="F40" s="59">
        <f>58.5*0.043</f>
        <v>2.5154999999999998</v>
      </c>
      <c r="G40" s="9">
        <f>62.4*43/30</f>
        <v>89.44</v>
      </c>
      <c r="H40" s="9">
        <f>2.4*43/30</f>
        <v>3.44</v>
      </c>
      <c r="I40" s="9">
        <f>0.45*43/30</f>
        <v>0.64500000000000002</v>
      </c>
      <c r="J40" s="10">
        <f>11.37*43/30</f>
        <v>16.297000000000001</v>
      </c>
    </row>
    <row r="41" spans="1:10" ht="15.75" x14ac:dyDescent="0.25">
      <c r="A41" s="7"/>
      <c r="B41" s="14" t="s">
        <v>17</v>
      </c>
      <c r="C41" s="46" t="s">
        <v>22</v>
      </c>
      <c r="D41" s="47" t="s">
        <v>23</v>
      </c>
      <c r="E41" s="36" t="s">
        <v>62</v>
      </c>
      <c r="F41" s="65">
        <v>1.89</v>
      </c>
      <c r="G41" s="11">
        <f>60*41/30</f>
        <v>82</v>
      </c>
      <c r="H41" s="11">
        <f>1.47*41/30</f>
        <v>2.0089999999999999</v>
      </c>
      <c r="I41" s="11">
        <f>0.3*41/30</f>
        <v>0.41</v>
      </c>
      <c r="J41" s="12">
        <f>13.44*41/30</f>
        <v>18.367999999999999</v>
      </c>
    </row>
    <row r="42" spans="1:10" ht="16.5" thickBot="1" x14ac:dyDescent="0.3">
      <c r="A42" s="26"/>
      <c r="B42" s="27"/>
      <c r="C42" s="28"/>
      <c r="D42" s="28"/>
      <c r="E42" s="37"/>
      <c r="F42" s="66">
        <f>SUM(F35:F41)</f>
        <v>84.721500000000006</v>
      </c>
      <c r="G42" s="29">
        <f>SUM(G35:G41)</f>
        <v>922.31</v>
      </c>
      <c r="H42" s="29">
        <f>SUM(H35:H41)</f>
        <v>30.053000000000001</v>
      </c>
      <c r="I42" s="29">
        <f>SUM(I35:I41)</f>
        <v>37.935000000000002</v>
      </c>
      <c r="J42" s="30">
        <f>SUM(J35:J41)</f>
        <v>102.54499999999999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2021-09-13T13:51:43Z</cp:lastPrinted>
  <dcterms:created xsi:type="dcterms:W3CDTF">2015-06-05T18:19:34Z</dcterms:created>
  <dcterms:modified xsi:type="dcterms:W3CDTF">2021-09-14T01:34:28Z</dcterms:modified>
</cp:coreProperties>
</file>