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4" i="1" l="1"/>
  <c r="H44" i="1"/>
  <c r="J43" i="1"/>
  <c r="I43" i="1"/>
  <c r="H43" i="1"/>
  <c r="G43" i="1"/>
  <c r="J42" i="1"/>
  <c r="I42" i="1"/>
  <c r="H42" i="1"/>
  <c r="G42" i="1"/>
  <c r="F42" i="1"/>
  <c r="F39" i="1"/>
  <c r="F44" i="1" s="1"/>
  <c r="J37" i="1"/>
  <c r="I37" i="1"/>
  <c r="I44" i="1" s="1"/>
  <c r="H37" i="1"/>
  <c r="G37" i="1"/>
  <c r="G44" i="1" s="1"/>
  <c r="F37" i="1"/>
  <c r="J36" i="1"/>
  <c r="H36" i="1"/>
  <c r="F36" i="1"/>
  <c r="J35" i="1"/>
  <c r="I35" i="1"/>
  <c r="I36" i="1" s="1"/>
  <c r="H35" i="1"/>
  <c r="G35" i="1"/>
  <c r="G36" i="1" s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J28" i="1"/>
  <c r="I28" i="1"/>
  <c r="H28" i="1"/>
  <c r="G28" i="1"/>
  <c r="F28" i="1"/>
  <c r="J27" i="1"/>
  <c r="J33" i="1" s="1"/>
  <c r="I27" i="1"/>
  <c r="I33" i="1" s="1"/>
  <c r="H27" i="1"/>
  <c r="H33" i="1" s="1"/>
  <c r="G27" i="1"/>
  <c r="G33" i="1" s="1"/>
  <c r="F27" i="1"/>
  <c r="F33" i="1" s="1"/>
  <c r="F19" i="1" l="1"/>
  <c r="F14" i="1"/>
  <c r="F15" i="1" l="1"/>
  <c r="F16" i="1"/>
  <c r="F8" i="1" l="1"/>
  <c r="F4" i="1"/>
  <c r="J20" i="1" l="1"/>
  <c r="J19" i="1"/>
  <c r="I20" i="1"/>
  <c r="I19" i="1"/>
  <c r="H20" i="1"/>
  <c r="H19" i="1"/>
  <c r="G20" i="1"/>
  <c r="G19" i="1"/>
  <c r="J9" i="1"/>
  <c r="I9" i="1"/>
  <c r="H9" i="1"/>
  <c r="G9" i="1"/>
  <c r="J16" i="1"/>
  <c r="I16" i="1"/>
  <c r="H16" i="1"/>
  <c r="G16" i="1"/>
  <c r="J14" i="1"/>
  <c r="I14" i="1"/>
  <c r="H14" i="1"/>
  <c r="G14" i="1"/>
  <c r="J8" i="1"/>
  <c r="I8" i="1"/>
  <c r="H8" i="1"/>
  <c r="G8" i="1"/>
  <c r="J7" i="1"/>
  <c r="I7" i="1"/>
  <c r="H7" i="1"/>
  <c r="G7" i="1"/>
  <c r="J4" i="1"/>
  <c r="I4" i="1"/>
  <c r="H4" i="1"/>
  <c r="H10" i="1" s="1"/>
  <c r="G4" i="1"/>
  <c r="G10" i="1" s="1"/>
  <c r="F9" i="1"/>
  <c r="G13" i="1" l="1"/>
  <c r="J10" i="1"/>
  <c r="G21" i="1" l="1"/>
  <c r="F10" i="1"/>
  <c r="I10" i="1"/>
  <c r="J21" i="1"/>
  <c r="I21" i="1"/>
  <c r="H21" i="1"/>
  <c r="J13" i="1"/>
  <c r="I13" i="1"/>
  <c r="H13" i="1"/>
  <c r="F13" i="1" l="1"/>
  <c r="F21" i="1" l="1"/>
</calcChain>
</file>

<file path=xl/sharedStrings.xml><?xml version="1.0" encoding="utf-8"?>
<sst xmlns="http://schemas.openxmlformats.org/spreadsheetml/2006/main" count="118" uniqueCount="60">
  <si>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</si>
  <si>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</si>
  <si>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</si>
  <si>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</si>
  <si>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</si>
  <si>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</si>
  <si>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</si>
  <si>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</si>
  <si>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</si>
  <si>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</si>
  <si>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</si>
  <si>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</si>
  <si>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</si>
  <si>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</si>
  <si>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</si>
  <si>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</si>
  <si>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</si>
  <si>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</si>
  <si>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</si>
  <si>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</si>
  <si>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</si>
  <si>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</si>
  <si>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</si>
  <si>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</si>
  <si>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</si>
  <si>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</si>
  <si>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</si>
  <si>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</si>
  <si>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</si>
  <si>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</si>
  <si>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</si>
  <si>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</si>
  <si>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Сок</t>
  </si>
  <si>
    <t>гарнир</t>
  </si>
  <si>
    <t>150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</si>
  <si>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</si>
  <si>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</si>
  <si>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</si>
  <si>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</si>
  <si>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</si>
  <si>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</si>
  <si>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</si>
  <si>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</si>
  <si>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</si>
  <si>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</si>
  <si>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</si>
  <si>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40/40</t>
  </si>
  <si>
    <t>139</t>
  </si>
  <si>
    <t>29</t>
  </si>
  <si>
    <t>250/5</t>
  </si>
  <si>
    <t>25</t>
  </si>
  <si>
    <t>МБОУ БСШ №1 имени Е.К.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</si>
  <si>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</si>
  <si>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_24__"__09__</t>
    </r>
    <r>
      <rPr>
        <sz val="11"/>
        <color theme="1"/>
        <rFont val="Calibri"/>
        <family val="2"/>
        <scheme val="minor"/>
      </rPr>
      <t>_2021</t>
    </r>
  </si>
  <si>
    <t>11-18 лет</t>
  </si>
  <si>
    <t>55/55</t>
  </si>
  <si>
    <t>140</t>
  </si>
  <si>
    <t>30</t>
  </si>
  <si>
    <t>50/50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</si>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</sst>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tabSelected="1" topLeftCell="A13" zoomScale="110" zoomScaleNormal="110" workbookViewId="0">
      <selection activeCell="A25" sqref="A25:J4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7.5703125" style="18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8" t="s">
        <v>51</v>
      </c>
      <c r="C1" s="79"/>
      <c r="D1" s="80"/>
      <c r="E1" s="18" t="s">
        <v>28</v>
      </c>
      <c r="F1" s="17" t="s">
        <v>52</v>
      </c>
      <c r="H1" s="1" t="s">
        <v>1</v>
      </c>
      <c r="I1" s="16" t="s">
        <v>53</v>
      </c>
    </row>
    <row r="2" spans="1:10" ht="15.75" thickBot="1" x14ac:dyDescent="0.3">
      <c r="B2" s="2" t="s">
        <v>27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36" t="s">
        <v>21</v>
      </c>
      <c r="F3" s="3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5" thickBot="1" x14ac:dyDescent="0.3">
      <c r="A4" s="3" t="s">
        <v>10</v>
      </c>
      <c r="B4" s="8" t="s">
        <v>33</v>
      </c>
      <c r="C4" s="43">
        <v>69</v>
      </c>
      <c r="D4" s="44" t="s">
        <v>36</v>
      </c>
      <c r="E4" s="37" t="s">
        <v>35</v>
      </c>
      <c r="F4" s="68">
        <f>9.22*160/150</f>
        <v>9.8346666666666671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30" x14ac:dyDescent="0.25">
      <c r="A5" s="7"/>
      <c r="B5" s="27" t="s">
        <v>11</v>
      </c>
      <c r="C5" s="74">
        <v>51</v>
      </c>
      <c r="D5" s="75" t="s">
        <v>39</v>
      </c>
      <c r="E5" s="76" t="s">
        <v>45</v>
      </c>
      <c r="F5" s="77">
        <v>24.9</v>
      </c>
      <c r="G5" s="14">
        <v>94.5</v>
      </c>
      <c r="H5" s="14">
        <v>8.66</v>
      </c>
      <c r="I5" s="14">
        <v>4.47</v>
      </c>
      <c r="J5" s="30">
        <v>4.6399999999999997</v>
      </c>
    </row>
    <row r="6" spans="1:10" ht="15.75" x14ac:dyDescent="0.25">
      <c r="A6" s="7"/>
      <c r="B6" s="28" t="s">
        <v>12</v>
      </c>
      <c r="C6" s="45">
        <v>57</v>
      </c>
      <c r="D6" s="46" t="s">
        <v>37</v>
      </c>
      <c r="E6" s="38">
        <v>200</v>
      </c>
      <c r="F6" s="65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7"/>
      <c r="B7" s="29" t="s">
        <v>18</v>
      </c>
      <c r="C7" s="45" t="s">
        <v>22</v>
      </c>
      <c r="D7" s="46" t="s">
        <v>23</v>
      </c>
      <c r="E7" s="38">
        <v>33</v>
      </c>
      <c r="F7" s="65">
        <v>1.48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 x14ac:dyDescent="0.25">
      <c r="A8" s="7"/>
      <c r="B8" s="53"/>
      <c r="C8" s="45" t="s">
        <v>22</v>
      </c>
      <c r="D8" s="46" t="s">
        <v>26</v>
      </c>
      <c r="E8" s="38">
        <v>34</v>
      </c>
      <c r="F8" s="65">
        <f>58.5*0.034</f>
        <v>1.9890000000000001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 x14ac:dyDescent="0.25">
      <c r="A9" s="7"/>
      <c r="B9" s="64"/>
      <c r="C9" s="73" t="s">
        <v>22</v>
      </c>
      <c r="D9" s="46" t="s">
        <v>38</v>
      </c>
      <c r="E9" s="38">
        <v>40</v>
      </c>
      <c r="F9" s="65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 x14ac:dyDescent="0.3">
      <c r="A10" s="58"/>
      <c r="B10" s="59"/>
      <c r="C10" s="60"/>
      <c r="D10" s="61"/>
      <c r="E10" s="62"/>
      <c r="F10" s="69">
        <f>SUM(F4:F9)</f>
        <v>48.602466666666658</v>
      </c>
      <c r="G10" s="63">
        <f>SUM(G4:G9)</f>
        <v>559.1</v>
      </c>
      <c r="H10" s="63">
        <f>SUM(H4:H9)</f>
        <v>19.03</v>
      </c>
      <c r="I10" s="63">
        <f>SUM(I4:I9)</f>
        <v>13.147000000000002</v>
      </c>
      <c r="J10" s="63">
        <f>SUM(J4:J9)</f>
        <v>90.040999999999997</v>
      </c>
    </row>
    <row r="11" spans="1:10" ht="15.75" x14ac:dyDescent="0.25">
      <c r="A11" s="3" t="s">
        <v>24</v>
      </c>
      <c r="B11" s="4"/>
      <c r="C11" s="47">
        <v>63</v>
      </c>
      <c r="D11" s="48" t="s">
        <v>40</v>
      </c>
      <c r="E11" s="39">
        <v>200</v>
      </c>
      <c r="F11" s="68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7"/>
      <c r="B12" s="11"/>
      <c r="C12" s="49" t="s">
        <v>22</v>
      </c>
      <c r="D12" s="50" t="s">
        <v>41</v>
      </c>
      <c r="E12" s="40" t="s">
        <v>47</v>
      </c>
      <c r="F12" s="65">
        <v>23.4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5" thickBot="1" x14ac:dyDescent="0.3">
      <c r="A13" s="54"/>
      <c r="B13" s="32"/>
      <c r="C13" s="55"/>
      <c r="D13" s="56"/>
      <c r="E13" s="57"/>
      <c r="F13" s="70">
        <f>SUM(F11:F12)</f>
        <v>36.44</v>
      </c>
      <c r="G13" s="66">
        <f>SUM(G11:G12)</f>
        <v>250</v>
      </c>
      <c r="H13" s="66">
        <f t="shared" ref="H13:J13" si="0">SUM(H11:H12)</f>
        <v>8.0500000000000007</v>
      </c>
      <c r="I13" s="66">
        <f t="shared" si="0"/>
        <v>5.75</v>
      </c>
      <c r="J13" s="67">
        <f t="shared" si="0"/>
        <v>39.5</v>
      </c>
    </row>
    <row r="14" spans="1:10" ht="15.75" x14ac:dyDescent="0.25">
      <c r="A14" s="3" t="s">
        <v>13</v>
      </c>
      <c r="B14" s="4" t="s">
        <v>14</v>
      </c>
      <c r="C14" s="47">
        <v>4</v>
      </c>
      <c r="D14" s="48" t="s">
        <v>31</v>
      </c>
      <c r="E14" s="37" t="s">
        <v>50</v>
      </c>
      <c r="F14" s="68">
        <f>20.49*25/60</f>
        <v>8.5374999999999996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75" x14ac:dyDescent="0.25">
      <c r="A15" s="7"/>
      <c r="B15" s="8" t="s">
        <v>15</v>
      </c>
      <c r="C15" s="49">
        <v>10</v>
      </c>
      <c r="D15" s="50" t="s">
        <v>42</v>
      </c>
      <c r="E15" s="40" t="s">
        <v>49</v>
      </c>
      <c r="F15" s="65">
        <f>10.11*245/250</f>
        <v>9.9077999999999999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75" x14ac:dyDescent="0.25">
      <c r="A16" s="7"/>
      <c r="B16" s="8" t="s">
        <v>16</v>
      </c>
      <c r="C16" s="49">
        <v>19</v>
      </c>
      <c r="D16" s="50" t="s">
        <v>43</v>
      </c>
      <c r="E16" s="40" t="s">
        <v>46</v>
      </c>
      <c r="F16" s="65">
        <f>29.91*40/53+7.69*40/37</f>
        <v>30.887098419173896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75" x14ac:dyDescent="0.25">
      <c r="A17" s="7"/>
      <c r="B17" s="8" t="s">
        <v>33</v>
      </c>
      <c r="C17" s="49">
        <v>41</v>
      </c>
      <c r="D17" s="50" t="s">
        <v>44</v>
      </c>
      <c r="E17" s="40" t="s">
        <v>34</v>
      </c>
      <c r="F17" s="65">
        <v>10.039999999999999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75" x14ac:dyDescent="0.25">
      <c r="A18" s="7"/>
      <c r="B18" s="8" t="s">
        <v>25</v>
      </c>
      <c r="C18" s="49">
        <v>25</v>
      </c>
      <c r="D18" s="50" t="s">
        <v>32</v>
      </c>
      <c r="E18" s="40">
        <v>200</v>
      </c>
      <c r="F18" s="65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 x14ac:dyDescent="0.25">
      <c r="A19" s="7"/>
      <c r="B19" s="8" t="s">
        <v>19</v>
      </c>
      <c r="C19" s="49" t="s">
        <v>22</v>
      </c>
      <c r="D19" s="50" t="s">
        <v>26</v>
      </c>
      <c r="E19" s="40" t="s">
        <v>48</v>
      </c>
      <c r="F19" s="65">
        <f>58.5*0.029</f>
        <v>1.6965000000000001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75" x14ac:dyDescent="0.25">
      <c r="A20" s="7"/>
      <c r="B20" s="15" t="s">
        <v>17</v>
      </c>
      <c r="C20" s="51" t="s">
        <v>22</v>
      </c>
      <c r="D20" s="52" t="s">
        <v>23</v>
      </c>
      <c r="E20" s="41" t="s">
        <v>48</v>
      </c>
      <c r="F20" s="71">
        <v>1.28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5" thickBot="1" x14ac:dyDescent="0.3">
      <c r="A21" s="31"/>
      <c r="B21" s="32"/>
      <c r="C21" s="33"/>
      <c r="D21" s="33"/>
      <c r="E21" s="42"/>
      <c r="F21" s="72">
        <f>SUM(F14:F20)</f>
        <v>72.898898419173904</v>
      </c>
      <c r="G21" s="34">
        <f>SUM(G14:G20)</f>
        <v>711.32</v>
      </c>
      <c r="H21" s="34">
        <f>SUM(H14:H20)</f>
        <v>18.416666666666668</v>
      </c>
      <c r="I21" s="34">
        <f>SUM(I14:I20)</f>
        <v>20.734444444444446</v>
      </c>
      <c r="J21" s="35">
        <f>SUM(J14:J20)</f>
        <v>108.25333333333333</v>
      </c>
    </row>
    <row r="22" spans="1:10" x14ac:dyDescent="0.25">
      <c r="A22" s="24" t="s">
        <v>29</v>
      </c>
      <c r="E22" s="26"/>
      <c r="F22" s="26"/>
      <c r="G22" s="25"/>
      <c r="H22" s="25"/>
      <c r="I22" s="25"/>
      <c r="J22" s="25"/>
    </row>
    <row r="23" spans="1:10" x14ac:dyDescent="0.25">
      <c r="A23" s="24" t="s">
        <v>30</v>
      </c>
    </row>
    <row r="25" spans="1:10" ht="16.5" thickBot="1" x14ac:dyDescent="0.3">
      <c r="B25" s="2" t="s">
        <v>54</v>
      </c>
      <c r="E25" s="81"/>
      <c r="F25" s="81"/>
    </row>
    <row r="26" spans="1:10" ht="30.75" thickBot="1" x14ac:dyDescent="0.3">
      <c r="A26" s="19" t="s">
        <v>2</v>
      </c>
      <c r="B26" s="20" t="s">
        <v>3</v>
      </c>
      <c r="C26" s="20" t="s">
        <v>20</v>
      </c>
      <c r="D26" s="20" t="s">
        <v>4</v>
      </c>
      <c r="E26" s="36" t="s">
        <v>21</v>
      </c>
      <c r="F26" s="36" t="s">
        <v>5</v>
      </c>
      <c r="G26" s="21" t="s">
        <v>6</v>
      </c>
      <c r="H26" s="20" t="s">
        <v>7</v>
      </c>
      <c r="I26" s="20" t="s">
        <v>8</v>
      </c>
      <c r="J26" s="22" t="s">
        <v>9</v>
      </c>
    </row>
    <row r="27" spans="1:10" ht="16.5" thickBot="1" x14ac:dyDescent="0.3">
      <c r="A27" s="3" t="s">
        <v>10</v>
      </c>
      <c r="B27" s="8" t="s">
        <v>33</v>
      </c>
      <c r="C27" s="43">
        <v>69</v>
      </c>
      <c r="D27" s="44" t="s">
        <v>36</v>
      </c>
      <c r="E27" s="37" t="s">
        <v>35</v>
      </c>
      <c r="F27" s="68">
        <f>11.11*160/150</f>
        <v>11.850666666666665</v>
      </c>
      <c r="G27" s="5">
        <f>159.12*190/150</f>
        <v>201.55199999999999</v>
      </c>
      <c r="H27" s="5">
        <f>3.74*190/150</f>
        <v>4.7373333333333338</v>
      </c>
      <c r="I27" s="5">
        <f>6.12*190/150</f>
        <v>7.7519999999999998</v>
      </c>
      <c r="J27" s="6">
        <f>22.28*190/150</f>
        <v>28.221333333333334</v>
      </c>
    </row>
    <row r="28" spans="1:10" ht="30" x14ac:dyDescent="0.25">
      <c r="A28" s="7"/>
      <c r="B28" s="27" t="s">
        <v>11</v>
      </c>
      <c r="C28" s="74">
        <v>51</v>
      </c>
      <c r="D28" s="75" t="s">
        <v>39</v>
      </c>
      <c r="E28" s="76" t="s">
        <v>55</v>
      </c>
      <c r="F28" s="77">
        <f>24.72*55/50+2.85*55/50</f>
        <v>30.326999999999998</v>
      </c>
      <c r="G28" s="14">
        <f>105*55/50</f>
        <v>115.5</v>
      </c>
      <c r="H28" s="14">
        <f>9.62*55/50</f>
        <v>10.581999999999999</v>
      </c>
      <c r="I28" s="14">
        <f>4.97*55/50</f>
        <v>5.4669999999999996</v>
      </c>
      <c r="J28" s="30">
        <f>5.15*55/50</f>
        <v>5.665</v>
      </c>
    </row>
    <row r="29" spans="1:10" ht="15.75" x14ac:dyDescent="0.25">
      <c r="A29" s="7"/>
      <c r="B29" s="28" t="s">
        <v>12</v>
      </c>
      <c r="C29" s="45">
        <v>57</v>
      </c>
      <c r="D29" s="46" t="s">
        <v>37</v>
      </c>
      <c r="E29" s="38">
        <v>200</v>
      </c>
      <c r="F29" s="65">
        <v>1.01</v>
      </c>
      <c r="G29" s="9">
        <v>41</v>
      </c>
      <c r="H29" s="9">
        <v>0</v>
      </c>
      <c r="I29" s="9">
        <v>0</v>
      </c>
      <c r="J29" s="10">
        <v>10.01</v>
      </c>
    </row>
    <row r="30" spans="1:10" ht="15.75" x14ac:dyDescent="0.25">
      <c r="A30" s="7"/>
      <c r="B30" s="29" t="s">
        <v>18</v>
      </c>
      <c r="C30" s="45" t="s">
        <v>22</v>
      </c>
      <c r="D30" s="46" t="s">
        <v>23</v>
      </c>
      <c r="E30" s="38">
        <v>38</v>
      </c>
      <c r="F30" s="65">
        <v>1.7</v>
      </c>
      <c r="G30" s="9">
        <f>60*43/30</f>
        <v>86</v>
      </c>
      <c r="H30" s="9">
        <f>1.47*43/30</f>
        <v>2.1070000000000002</v>
      </c>
      <c r="I30" s="9">
        <f>0.3*43/30</f>
        <v>0.43</v>
      </c>
      <c r="J30" s="10">
        <f>13.44*43/30</f>
        <v>19.263999999999999</v>
      </c>
    </row>
    <row r="31" spans="1:10" ht="15.75" x14ac:dyDescent="0.25">
      <c r="A31" s="7"/>
      <c r="B31" s="53"/>
      <c r="C31" s="45" t="s">
        <v>22</v>
      </c>
      <c r="D31" s="46" t="s">
        <v>26</v>
      </c>
      <c r="E31" s="38">
        <v>38</v>
      </c>
      <c r="F31" s="65">
        <f>58.5*0.038</f>
        <v>2.2229999999999999</v>
      </c>
      <c r="G31" s="9">
        <f>62.4*40/30</f>
        <v>83.2</v>
      </c>
      <c r="H31" s="9">
        <f>2.4*40/30</f>
        <v>3.2</v>
      </c>
      <c r="I31" s="9">
        <f>0.05*40/30</f>
        <v>6.6666666666666666E-2</v>
      </c>
      <c r="J31" s="10">
        <f>12.03*40/30</f>
        <v>16.04</v>
      </c>
    </row>
    <row r="32" spans="1:10" ht="15.75" x14ac:dyDescent="0.25">
      <c r="A32" s="7"/>
      <c r="B32" s="64"/>
      <c r="C32" s="73" t="s">
        <v>22</v>
      </c>
      <c r="D32" s="46" t="s">
        <v>38</v>
      </c>
      <c r="E32" s="38">
        <v>40</v>
      </c>
      <c r="F32" s="65">
        <f>234.72*0.04</f>
        <v>9.3887999999999998</v>
      </c>
      <c r="G32" s="9">
        <f>63.56*40/20</f>
        <v>127.12</v>
      </c>
      <c r="H32" s="9">
        <f>1.07*40/20</f>
        <v>2.14</v>
      </c>
      <c r="I32" s="9">
        <f>1.4*40/20</f>
        <v>2.8</v>
      </c>
      <c r="J32" s="10">
        <f>11.67*40/20</f>
        <v>23.34</v>
      </c>
    </row>
    <row r="33" spans="1:10" ht="16.5" thickBot="1" x14ac:dyDescent="0.3">
      <c r="A33" s="58"/>
      <c r="B33" s="59"/>
      <c r="C33" s="60"/>
      <c r="D33" s="61"/>
      <c r="E33" s="62"/>
      <c r="F33" s="69">
        <f>SUM(F27:F32)</f>
        <v>56.499466666666663</v>
      </c>
      <c r="G33" s="63">
        <f>SUM(G27:G32)</f>
        <v>654.37200000000007</v>
      </c>
      <c r="H33" s="63">
        <f>SUM(H27:H32)</f>
        <v>22.766333333333332</v>
      </c>
      <c r="I33" s="63">
        <f>SUM(I27:I32)</f>
        <v>16.515666666666664</v>
      </c>
      <c r="J33" s="63">
        <f>SUM(J27:J32)</f>
        <v>102.54033333333334</v>
      </c>
    </row>
    <row r="34" spans="1:10" ht="15.75" x14ac:dyDescent="0.25">
      <c r="A34" s="3" t="s">
        <v>24</v>
      </c>
      <c r="B34" s="4"/>
      <c r="C34" s="47">
        <v>63</v>
      </c>
      <c r="D34" s="48" t="s">
        <v>40</v>
      </c>
      <c r="E34" s="39">
        <v>200</v>
      </c>
      <c r="F34" s="68">
        <v>13.04</v>
      </c>
      <c r="G34" s="5">
        <v>106</v>
      </c>
      <c r="H34" s="5">
        <v>5.8</v>
      </c>
      <c r="I34" s="5">
        <v>5</v>
      </c>
      <c r="J34" s="6">
        <v>8</v>
      </c>
    </row>
    <row r="35" spans="1:10" ht="15.75" x14ac:dyDescent="0.25">
      <c r="A35" s="7"/>
      <c r="B35" s="11"/>
      <c r="C35" s="49" t="s">
        <v>22</v>
      </c>
      <c r="D35" s="50" t="s">
        <v>41</v>
      </c>
      <c r="E35" s="40" t="s">
        <v>56</v>
      </c>
      <c r="F35" s="65">
        <v>23.4</v>
      </c>
      <c r="G35" s="9">
        <f>144*180/150</f>
        <v>172.8</v>
      </c>
      <c r="H35" s="9">
        <f>2.25*180/150</f>
        <v>2.7</v>
      </c>
      <c r="I35" s="9">
        <f>0.75*180/150</f>
        <v>0.9</v>
      </c>
      <c r="J35" s="10">
        <f>31.5*180/150</f>
        <v>37.799999999999997</v>
      </c>
    </row>
    <row r="36" spans="1:10" ht="16.5" thickBot="1" x14ac:dyDescent="0.3">
      <c r="A36" s="54"/>
      <c r="B36" s="32"/>
      <c r="C36" s="55"/>
      <c r="D36" s="56"/>
      <c r="E36" s="57"/>
      <c r="F36" s="70">
        <f>SUM(F34:F35)</f>
        <v>36.44</v>
      </c>
      <c r="G36" s="66">
        <f>SUM(G34:G35)</f>
        <v>278.8</v>
      </c>
      <c r="H36" s="66">
        <f t="shared" ref="H36:J36" si="1">SUM(H34:H35)</f>
        <v>8.5</v>
      </c>
      <c r="I36" s="66">
        <f t="shared" si="1"/>
        <v>5.9</v>
      </c>
      <c r="J36" s="67">
        <f t="shared" si="1"/>
        <v>45.8</v>
      </c>
    </row>
    <row r="37" spans="1:10" ht="15.75" x14ac:dyDescent="0.25">
      <c r="A37" s="3" t="s">
        <v>13</v>
      </c>
      <c r="B37" s="4" t="s">
        <v>14</v>
      </c>
      <c r="C37" s="47">
        <v>4</v>
      </c>
      <c r="D37" s="48" t="s">
        <v>31</v>
      </c>
      <c r="E37" s="37" t="s">
        <v>57</v>
      </c>
      <c r="F37" s="68">
        <f>266.4/0.78*0.03</f>
        <v>10.246153846153844</v>
      </c>
      <c r="G37" s="5">
        <f>24*35/100</f>
        <v>8.4</v>
      </c>
      <c r="H37" s="5">
        <f>1.1*35/100</f>
        <v>0.38500000000000001</v>
      </c>
      <c r="I37" s="5">
        <f>0.2*35/100</f>
        <v>7.0000000000000007E-2</v>
      </c>
      <c r="J37" s="6">
        <f>3.8*35/100</f>
        <v>1.33</v>
      </c>
    </row>
    <row r="38" spans="1:10" ht="15.75" x14ac:dyDescent="0.25">
      <c r="A38" s="7"/>
      <c r="B38" s="8" t="s">
        <v>15</v>
      </c>
      <c r="C38" s="49">
        <v>10</v>
      </c>
      <c r="D38" s="50" t="s">
        <v>42</v>
      </c>
      <c r="E38" s="40" t="s">
        <v>49</v>
      </c>
      <c r="F38" s="65">
        <v>10.11</v>
      </c>
      <c r="G38" s="9">
        <v>123</v>
      </c>
      <c r="H38" s="9">
        <v>2.23</v>
      </c>
      <c r="I38" s="9">
        <v>5.0599999999999996</v>
      </c>
      <c r="J38" s="10">
        <v>13.48</v>
      </c>
    </row>
    <row r="39" spans="1:10" ht="15.75" x14ac:dyDescent="0.25">
      <c r="A39" s="7"/>
      <c r="B39" s="8" t="s">
        <v>16</v>
      </c>
      <c r="C39" s="49">
        <v>19</v>
      </c>
      <c r="D39" s="50" t="s">
        <v>43</v>
      </c>
      <c r="E39" s="40" t="s">
        <v>58</v>
      </c>
      <c r="F39" s="65">
        <f>33.33*50/59+8.77*50/41</f>
        <v>38.940884663083921</v>
      </c>
      <c r="G39" s="9">
        <v>160</v>
      </c>
      <c r="H39" s="9">
        <v>11.33</v>
      </c>
      <c r="I39" s="9">
        <v>11.26</v>
      </c>
      <c r="J39" s="10">
        <v>3.42</v>
      </c>
    </row>
    <row r="40" spans="1:10" ht="15.75" x14ac:dyDescent="0.25">
      <c r="A40" s="7"/>
      <c r="B40" s="8" t="s">
        <v>33</v>
      </c>
      <c r="C40" s="49">
        <v>41</v>
      </c>
      <c r="D40" s="50" t="s">
        <v>44</v>
      </c>
      <c r="E40" s="40" t="s">
        <v>59</v>
      </c>
      <c r="F40" s="65">
        <v>11.77</v>
      </c>
      <c r="G40" s="9">
        <v>282.77999999999997</v>
      </c>
      <c r="H40" s="9">
        <v>4.5199999999999996</v>
      </c>
      <c r="I40" s="9">
        <v>7.33</v>
      </c>
      <c r="J40" s="10">
        <v>49.68</v>
      </c>
    </row>
    <row r="41" spans="1:10" ht="15.75" x14ac:dyDescent="0.25">
      <c r="A41" s="7"/>
      <c r="B41" s="8" t="s">
        <v>25</v>
      </c>
      <c r="C41" s="49">
        <v>25</v>
      </c>
      <c r="D41" s="50" t="s">
        <v>32</v>
      </c>
      <c r="E41" s="40">
        <v>200</v>
      </c>
      <c r="F41" s="65">
        <v>10.55</v>
      </c>
      <c r="G41" s="9">
        <v>136</v>
      </c>
      <c r="H41" s="9">
        <v>0.6</v>
      </c>
      <c r="I41" s="9">
        <v>0</v>
      </c>
      <c r="J41" s="10">
        <v>33</v>
      </c>
    </row>
    <row r="42" spans="1:10" s="25" customFormat="1" ht="15.75" x14ac:dyDescent="0.25">
      <c r="A42" s="7"/>
      <c r="B42" s="8" t="s">
        <v>19</v>
      </c>
      <c r="C42" s="49" t="s">
        <v>22</v>
      </c>
      <c r="D42" s="50" t="s">
        <v>26</v>
      </c>
      <c r="E42" s="40" t="s">
        <v>57</v>
      </c>
      <c r="F42" s="65">
        <f>58.5*0.03</f>
        <v>1.7549999999999999</v>
      </c>
      <c r="G42" s="9">
        <f>62.4*25/30</f>
        <v>52</v>
      </c>
      <c r="H42" s="9">
        <f>2.4*25/30</f>
        <v>2</v>
      </c>
      <c r="I42" s="9">
        <f>0.45*25/30</f>
        <v>0.375</v>
      </c>
      <c r="J42" s="10">
        <f>11.37*25/30</f>
        <v>9.4749999999999996</v>
      </c>
    </row>
    <row r="43" spans="1:10" ht="15.75" x14ac:dyDescent="0.25">
      <c r="A43" s="7"/>
      <c r="B43" s="15" t="s">
        <v>17</v>
      </c>
      <c r="C43" s="51" t="s">
        <v>22</v>
      </c>
      <c r="D43" s="52" t="s">
        <v>23</v>
      </c>
      <c r="E43" s="41" t="s">
        <v>48</v>
      </c>
      <c r="F43" s="71">
        <v>1.35</v>
      </c>
      <c r="G43" s="12">
        <f>60*24/30</f>
        <v>48</v>
      </c>
      <c r="H43" s="12">
        <f>1.47*24/30</f>
        <v>1.1759999999999999</v>
      </c>
      <c r="I43" s="12">
        <f>0.3*24/30</f>
        <v>0.23999999999999996</v>
      </c>
      <c r="J43" s="13">
        <f>13.44*24/30</f>
        <v>10.752000000000001</v>
      </c>
    </row>
    <row r="44" spans="1:10" ht="16.5" thickBot="1" x14ac:dyDescent="0.3">
      <c r="A44" s="31"/>
      <c r="B44" s="32"/>
      <c r="C44" s="33"/>
      <c r="D44" s="33"/>
      <c r="E44" s="42"/>
      <c r="F44" s="72">
        <f>SUM(F37:F43)</f>
        <v>84.722038509237748</v>
      </c>
      <c r="G44" s="34">
        <f>SUM(G37:G43)</f>
        <v>810.18</v>
      </c>
      <c r="H44" s="34">
        <f>SUM(H37:H43)</f>
        <v>22.241</v>
      </c>
      <c r="I44" s="34">
        <f>SUM(I37:I43)</f>
        <v>24.334999999999997</v>
      </c>
      <c r="J44" s="35">
        <f>SUM(J37:J43)</f>
        <v>121.13699999999999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2021-09-22T05:12:12Z</cp:lastPrinted>
  <dcterms:created xsi:type="dcterms:W3CDTF">2015-06-05T18:19:34Z</dcterms:created>
  <dcterms:modified xsi:type="dcterms:W3CDTF">2021-09-22T06:01:07Z</dcterms:modified>
</cp:coreProperties>
</file>