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J45" i="1"/>
  <c r="J47" i="1" s="1"/>
  <c r="I45" i="1"/>
  <c r="H45" i="1"/>
  <c r="H47" i="1" s="1"/>
  <c r="G45" i="1"/>
  <c r="F45" i="1"/>
  <c r="F42" i="1"/>
  <c r="F41" i="1"/>
  <c r="F47" i="1" s="1"/>
  <c r="J40" i="1"/>
  <c r="I40" i="1"/>
  <c r="I47" i="1" s="1"/>
  <c r="H40" i="1"/>
  <c r="G40" i="1"/>
  <c r="G47" i="1" s="1"/>
  <c r="F40" i="1"/>
  <c r="J39" i="1"/>
  <c r="H39" i="1"/>
  <c r="F39" i="1"/>
  <c r="J38" i="1"/>
  <c r="I38" i="1"/>
  <c r="I39" i="1" s="1"/>
  <c r="H38" i="1"/>
  <c r="G38" i="1"/>
  <c r="G39" i="1" s="1"/>
  <c r="J35" i="1"/>
  <c r="I35" i="1"/>
  <c r="H35" i="1"/>
  <c r="G35" i="1"/>
  <c r="F35" i="1"/>
  <c r="J34" i="1"/>
  <c r="I34" i="1"/>
  <c r="H34" i="1"/>
  <c r="G34" i="1"/>
  <c r="J33" i="1"/>
  <c r="I33" i="1"/>
  <c r="I36" i="1" s="1"/>
  <c r="H33" i="1"/>
  <c r="G33" i="1"/>
  <c r="G36" i="1" s="1"/>
  <c r="F33" i="1"/>
  <c r="J32" i="1"/>
  <c r="I32" i="1"/>
  <c r="H32" i="1"/>
  <c r="G32" i="1"/>
  <c r="F32" i="1"/>
  <c r="F31" i="1"/>
  <c r="F36" i="1" s="1"/>
  <c r="J29" i="1"/>
  <c r="J36" i="1" s="1"/>
  <c r="I29" i="1"/>
  <c r="H29" i="1"/>
  <c r="H36" i="1" s="1"/>
  <c r="G29" i="1"/>
  <c r="J21" i="1" l="1"/>
  <c r="J20" i="1"/>
  <c r="I21" i="1"/>
  <c r="I20" i="1"/>
  <c r="H21" i="1"/>
  <c r="H20" i="1"/>
  <c r="G21" i="1"/>
  <c r="G20" i="1"/>
  <c r="J15" i="1"/>
  <c r="I15" i="1"/>
  <c r="H15" i="1"/>
  <c r="G15" i="1"/>
  <c r="F20" i="1"/>
  <c r="F15" i="1"/>
  <c r="F16" i="1"/>
  <c r="E10" i="1"/>
  <c r="F10" i="1"/>
  <c r="F4" i="1"/>
  <c r="F7" i="1"/>
  <c r="F8" i="1"/>
  <c r="F9" i="1"/>
  <c r="F17" i="1"/>
  <c r="J17" i="1" l="1"/>
  <c r="I17" i="1"/>
  <c r="H17" i="1"/>
  <c r="G17" i="1"/>
  <c r="J13" i="1" l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6" i="1"/>
  <c r="J10" i="1" l="1"/>
  <c r="I10" i="1"/>
  <c r="H10" i="1"/>
  <c r="H11" i="1" s="1"/>
  <c r="G10" i="1"/>
  <c r="G11" i="1" s="1"/>
  <c r="G14" i="1" l="1"/>
  <c r="J11" i="1"/>
  <c r="G22" i="1" l="1"/>
  <c r="F11" i="1"/>
  <c r="I11" i="1"/>
  <c r="J22" i="1"/>
  <c r="I22" i="1"/>
  <c r="H22" i="1"/>
  <c r="J14" i="1"/>
  <c r="I14" i="1"/>
  <c r="H14" i="1"/>
  <c r="F14" i="1" l="1"/>
  <c r="F22" i="1" l="1"/>
</calcChain>
</file>

<file path=xl/sharedStrings.xml><?xml version="1.0" encoding="utf-8"?>
<sst xmlns="http://schemas.openxmlformats.org/spreadsheetml/2006/main" count="118" uniqueCount="63">
  <si>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</si>
  <si>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</si>
  <si>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</si>
  <si>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</si>
  <si>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</si>
  <si>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</si>
  <si>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</si>
  <si>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</si>
  <si>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</si>
  <si>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</si>
  <si>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</si>
  <si>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</si>
  <si>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</si>
  <si>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</si>
  <si>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</si>
  <si>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</si>
  <si>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</si>
  <si>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</si>
  <si>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</si>
  <si>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</si>
  <si>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</si>
  <si>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</si>
  <si>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</si>
  <si>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</si>
  <si>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</si>
  <si>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</si>
  <si>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</si>
  <si>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</si>
  <si>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</si>
  <si>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</si>
  <si>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</si>
  <si>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</si>
  <si>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</si>
  <si>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</si>
  <si>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35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</si>
  <si>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</si>
  <si>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</si>
  <si>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</si>
  <si>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</si>
  <si>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</si>
  <si>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</si>
  <si>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</si>
  <si>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</si>
  <si>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</si>
  <si>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</si>
  <si>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</si>
  <si>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</si>
  <si>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90</t>
  </si>
  <si>
    <t>240/10</t>
  </si>
  <si>
    <t>170</t>
  </si>
  <si>
    <t>80</t>
  </si>
  <si>
    <t>30</t>
  </si>
  <si>
    <t>34</t>
  </si>
  <si>
    <t>Кукуруза отварная</t>
  </si>
  <si>
    <t>1</t>
  </si>
  <si>
    <t>МБОУ БСШ №1 им. Е. К. Зырянова</t>
  </si>
  <si>
    <r>
      <t>"_</t>
    </r>
    <r>
      <rPr>
        <u/>
        <sz val="11"/>
        <color theme="1"/>
        <rFont val="Calibri"/>
        <family val="2"/>
        <charset val="204"/>
        <scheme val="minor"/>
      </rPr>
      <t>27__"___09_</t>
    </r>
    <r>
      <rPr>
        <sz val="11"/>
        <color theme="1"/>
        <rFont val="Calibri"/>
        <family val="2"/>
        <scheme val="minor"/>
      </rPr>
      <t>_2021</t>
    </r>
  </si>
  <si>
    <t>11-18 лет</t>
  </si>
  <si>
    <t>105</t>
  </si>
  <si>
    <t>100</t>
  </si>
  <si>
    <t>180</t>
  </si>
  <si>
    <t>44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</si>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</sst>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6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7"/>
  <sheetViews>
    <sheetView tabSelected="1" topLeftCell="A16" zoomScale="110" zoomScaleNormal="110" workbookViewId="0">
      <selection activeCell="A27" sqref="A27:J47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8.285156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5" t="s">
        <v>55</v>
      </c>
      <c r="C1" s="76"/>
      <c r="D1" s="77"/>
      <c r="E1" s="18" t="s">
        <v>28</v>
      </c>
      <c r="F1" s="17" t="s">
        <v>54</v>
      </c>
      <c r="H1" s="1" t="s">
        <v>1</v>
      </c>
      <c r="I1" s="16" t="s">
        <v>56</v>
      </c>
    </row>
    <row r="2" spans="1:10" ht="15.75" thickBot="1" x14ac:dyDescent="0.3">
      <c r="B2" s="2" t="s">
        <v>27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3" t="s">
        <v>21</v>
      </c>
      <c r="F3" s="33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.75" thickBot="1" x14ac:dyDescent="0.3">
      <c r="A4" s="3" t="s">
        <v>10</v>
      </c>
      <c r="B4" s="8" t="s">
        <v>11</v>
      </c>
      <c r="C4" s="40">
        <v>37</v>
      </c>
      <c r="D4" s="41" t="s">
        <v>35</v>
      </c>
      <c r="E4" s="34" t="s">
        <v>49</v>
      </c>
      <c r="F4" s="65">
        <f>15.24*170/150</f>
        <v>17.272000000000002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75" x14ac:dyDescent="0.25">
      <c r="A5" s="7"/>
      <c r="B5" s="25" t="s">
        <v>12</v>
      </c>
      <c r="C5" s="71">
        <v>20</v>
      </c>
      <c r="D5" s="72" t="s">
        <v>36</v>
      </c>
      <c r="E5" s="73" t="s">
        <v>45</v>
      </c>
      <c r="F5" s="74">
        <v>3.98</v>
      </c>
      <c r="G5" s="14">
        <v>70</v>
      </c>
      <c r="H5" s="14">
        <v>1.4</v>
      </c>
      <c r="I5" s="14">
        <v>1.6</v>
      </c>
      <c r="J5" s="27">
        <v>12.36</v>
      </c>
    </row>
    <row r="6" spans="1:10" ht="15.75" x14ac:dyDescent="0.25">
      <c r="A6" s="7"/>
      <c r="B6" s="78" t="s">
        <v>39</v>
      </c>
      <c r="C6" s="42">
        <v>27</v>
      </c>
      <c r="D6" s="43" t="s">
        <v>37</v>
      </c>
      <c r="E6" s="35">
        <v>60</v>
      </c>
      <c r="F6" s="62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79"/>
      <c r="C7" s="42">
        <v>3</v>
      </c>
      <c r="D7" s="43" t="s">
        <v>38</v>
      </c>
      <c r="E7" s="35">
        <v>15</v>
      </c>
      <c r="F7" s="62">
        <f>7.36*15/10</f>
        <v>11.040000000000001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 x14ac:dyDescent="0.25">
      <c r="A8" s="7"/>
      <c r="B8" s="26" t="s">
        <v>18</v>
      </c>
      <c r="C8" s="42" t="s">
        <v>22</v>
      </c>
      <c r="D8" s="43" t="s">
        <v>23</v>
      </c>
      <c r="E8" s="35">
        <v>28</v>
      </c>
      <c r="F8" s="62">
        <f>45.14*0.028</f>
        <v>1.2639199999999999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 x14ac:dyDescent="0.25">
      <c r="A9" s="7"/>
      <c r="B9" s="50"/>
      <c r="C9" s="42" t="s">
        <v>22</v>
      </c>
      <c r="D9" s="43" t="s">
        <v>26</v>
      </c>
      <c r="E9" s="35">
        <v>29</v>
      </c>
      <c r="F9" s="62">
        <f>58.5*0.029</f>
        <v>1.6965000000000001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75" x14ac:dyDescent="0.25">
      <c r="A10" s="7"/>
      <c r="B10" s="61"/>
      <c r="C10" s="70" t="s">
        <v>22</v>
      </c>
      <c r="D10" s="43" t="s">
        <v>46</v>
      </c>
      <c r="E10" s="35">
        <f>19*2</f>
        <v>38</v>
      </c>
      <c r="F10" s="62">
        <f>114.6*0.019*2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55"/>
      <c r="B11" s="56"/>
      <c r="C11" s="57"/>
      <c r="D11" s="58"/>
      <c r="E11" s="59"/>
      <c r="F11" s="66">
        <f>SUM(F4:F10)</f>
        <v>48.59722</v>
      </c>
      <c r="G11" s="60">
        <f>SUM(G4:G10)</f>
        <v>742.12</v>
      </c>
      <c r="H11" s="60">
        <f>SUM(H4:H10)</f>
        <v>19.605666666666668</v>
      </c>
      <c r="I11" s="60">
        <f>SUM(I4:I10)</f>
        <v>29.458166666666664</v>
      </c>
      <c r="J11" s="60">
        <f>SUM(J4:J10)</f>
        <v>99.097499999999997</v>
      </c>
    </row>
    <row r="12" spans="1:10" ht="15.75" x14ac:dyDescent="0.25">
      <c r="A12" s="3" t="s">
        <v>24</v>
      </c>
      <c r="B12" s="4"/>
      <c r="C12" s="44">
        <v>25</v>
      </c>
      <c r="D12" s="45" t="s">
        <v>31</v>
      </c>
      <c r="E12" s="36">
        <v>200</v>
      </c>
      <c r="F12" s="65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46">
        <v>56</v>
      </c>
      <c r="D13" s="47" t="s">
        <v>40</v>
      </c>
      <c r="E13" s="37" t="s">
        <v>47</v>
      </c>
      <c r="F13" s="62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5" thickBot="1" x14ac:dyDescent="0.3">
      <c r="A14" s="51"/>
      <c r="B14" s="29"/>
      <c r="C14" s="52"/>
      <c r="D14" s="53"/>
      <c r="E14" s="54"/>
      <c r="F14" s="67">
        <f>SUM(F12:F13)</f>
        <v>36.44</v>
      </c>
      <c r="G14" s="63">
        <f>SUM(G12:G13)</f>
        <v>356.5</v>
      </c>
      <c r="H14" s="63">
        <f t="shared" ref="H14:J14" si="0">SUM(H12:H13)</f>
        <v>11.805</v>
      </c>
      <c r="I14" s="63">
        <f t="shared" si="0"/>
        <v>7.7309999999999999</v>
      </c>
      <c r="J14" s="64">
        <f t="shared" si="0"/>
        <v>38.697000000000003</v>
      </c>
    </row>
    <row r="15" spans="1:10" ht="15.75" x14ac:dyDescent="0.25">
      <c r="A15" s="3" t="s">
        <v>13</v>
      </c>
      <c r="B15" s="4" t="s">
        <v>14</v>
      </c>
      <c r="C15" s="44">
        <v>1</v>
      </c>
      <c r="D15" s="45" t="s">
        <v>53</v>
      </c>
      <c r="E15" s="34" t="s">
        <v>51</v>
      </c>
      <c r="F15" s="65">
        <f>16.2*30/60</f>
        <v>8.1</v>
      </c>
      <c r="G15" s="5">
        <f>24*30/60</f>
        <v>12</v>
      </c>
      <c r="H15" s="5">
        <f>1.86*30/60</f>
        <v>0.93</v>
      </c>
      <c r="I15" s="5">
        <f>0.12*30/60</f>
        <v>5.9999999999999991E-2</v>
      </c>
      <c r="J15" s="6">
        <f>3.9*30/60</f>
        <v>1.95</v>
      </c>
    </row>
    <row r="16" spans="1:10" ht="60" x14ac:dyDescent="0.25">
      <c r="A16" s="7"/>
      <c r="B16" s="8" t="s">
        <v>15</v>
      </c>
      <c r="C16" s="46">
        <v>49</v>
      </c>
      <c r="D16" s="47" t="s">
        <v>41</v>
      </c>
      <c r="E16" s="37" t="s">
        <v>48</v>
      </c>
      <c r="F16" s="62">
        <f>8.25*240/220+14.91*10/30</f>
        <v>13.969999999999999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75" x14ac:dyDescent="0.25">
      <c r="A17" s="7"/>
      <c r="B17" s="8" t="s">
        <v>16</v>
      </c>
      <c r="C17" s="46">
        <v>23</v>
      </c>
      <c r="D17" s="47" t="s">
        <v>42</v>
      </c>
      <c r="E17" s="37" t="s">
        <v>50</v>
      </c>
      <c r="F17" s="62">
        <f>33.44*80/90</f>
        <v>29.724444444444444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30" x14ac:dyDescent="0.25">
      <c r="A18" s="7"/>
      <c r="B18" s="8" t="s">
        <v>32</v>
      </c>
      <c r="C18" s="46">
        <v>45</v>
      </c>
      <c r="D18" s="47" t="s">
        <v>43</v>
      </c>
      <c r="E18" s="37" t="s">
        <v>33</v>
      </c>
      <c r="F18" s="62">
        <v>10.51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25</v>
      </c>
      <c r="C19" s="46">
        <v>35</v>
      </c>
      <c r="D19" s="47" t="s">
        <v>44</v>
      </c>
      <c r="E19" s="37">
        <v>200</v>
      </c>
      <c r="F19" s="62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19</v>
      </c>
      <c r="C20" s="46" t="s">
        <v>22</v>
      </c>
      <c r="D20" s="47" t="s">
        <v>26</v>
      </c>
      <c r="E20" s="37" t="s">
        <v>34</v>
      </c>
      <c r="F20" s="62">
        <f>58.5*0.035</f>
        <v>2.0475000000000003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5" t="s">
        <v>17</v>
      </c>
      <c r="C21" s="48" t="s">
        <v>22</v>
      </c>
      <c r="D21" s="49" t="s">
        <v>23</v>
      </c>
      <c r="E21" s="38" t="s">
        <v>52</v>
      </c>
      <c r="F21" s="68">
        <v>1.53</v>
      </c>
      <c r="G21" s="12">
        <f>60*34/30</f>
        <v>68</v>
      </c>
      <c r="H21" s="12">
        <f>1.47*34/30</f>
        <v>1.6659999999999999</v>
      </c>
      <c r="I21" s="12">
        <f>0.3*34/30</f>
        <v>0.33999999999999997</v>
      </c>
      <c r="J21" s="13">
        <f>13.44*34/30</f>
        <v>15.231999999999999</v>
      </c>
    </row>
    <row r="22" spans="1:10" ht="16.5" thickBot="1" x14ac:dyDescent="0.3">
      <c r="A22" s="28"/>
      <c r="B22" s="29"/>
      <c r="C22" s="30"/>
      <c r="D22" s="30"/>
      <c r="E22" s="39"/>
      <c r="F22" s="69">
        <f>SUM(F15:F21)</f>
        <v>72.901944444444439</v>
      </c>
      <c r="G22" s="31">
        <f>SUM(G15:G21)</f>
        <v>668.65555555555557</v>
      </c>
      <c r="H22" s="31">
        <f>SUM(H15:H21)</f>
        <v>23.650444444444446</v>
      </c>
      <c r="I22" s="31">
        <f>SUM(I15:I21)</f>
        <v>14.351666666666665</v>
      </c>
      <c r="J22" s="32">
        <f>SUM(J15:J21)</f>
        <v>104.55366666666667</v>
      </c>
    </row>
    <row r="23" spans="1:10" x14ac:dyDescent="0.25">
      <c r="A23" s="24" t="s">
        <v>30</v>
      </c>
    </row>
    <row r="25" spans="1:10" x14ac:dyDescent="0.25">
      <c r="A25" s="24" t="s">
        <v>29</v>
      </c>
    </row>
    <row r="27" spans="1:10" ht="16.5" thickBot="1" x14ac:dyDescent="0.3">
      <c r="B27" s="2" t="s">
        <v>57</v>
      </c>
      <c r="E27" s="80"/>
      <c r="F27" s="80"/>
    </row>
    <row r="28" spans="1:10" ht="30.75" thickBot="1" x14ac:dyDescent="0.3">
      <c r="A28" s="19" t="s">
        <v>2</v>
      </c>
      <c r="B28" s="20" t="s">
        <v>3</v>
      </c>
      <c r="C28" s="20" t="s">
        <v>20</v>
      </c>
      <c r="D28" s="20" t="s">
        <v>4</v>
      </c>
      <c r="E28" s="33" t="s">
        <v>21</v>
      </c>
      <c r="F28" s="33" t="s">
        <v>5</v>
      </c>
      <c r="G28" s="21" t="s">
        <v>6</v>
      </c>
      <c r="H28" s="20" t="s">
        <v>7</v>
      </c>
      <c r="I28" s="20" t="s">
        <v>8</v>
      </c>
      <c r="J28" s="22" t="s">
        <v>9</v>
      </c>
    </row>
    <row r="29" spans="1:10" ht="30.75" thickBot="1" x14ac:dyDescent="0.3">
      <c r="A29" s="3" t="s">
        <v>10</v>
      </c>
      <c r="B29" s="8" t="s">
        <v>32</v>
      </c>
      <c r="C29" s="40">
        <v>37</v>
      </c>
      <c r="D29" s="41" t="s">
        <v>35</v>
      </c>
      <c r="E29" s="34" t="s">
        <v>45</v>
      </c>
      <c r="F29" s="65">
        <v>19.489999999999998</v>
      </c>
      <c r="G29" s="5">
        <f>206.25*170/150</f>
        <v>233.75</v>
      </c>
      <c r="H29" s="5">
        <f>9.08*170/150</f>
        <v>10.290666666666667</v>
      </c>
      <c r="I29" s="5">
        <f>7.58*170/150</f>
        <v>8.5906666666666656</v>
      </c>
      <c r="J29" s="6">
        <f>25.5*170/150</f>
        <v>28.9</v>
      </c>
    </row>
    <row r="30" spans="1:10" ht="15.75" x14ac:dyDescent="0.25">
      <c r="A30" s="7"/>
      <c r="B30" s="25" t="s">
        <v>12</v>
      </c>
      <c r="C30" s="71">
        <v>20</v>
      </c>
      <c r="D30" s="72" t="s">
        <v>36</v>
      </c>
      <c r="E30" s="73" t="s">
        <v>45</v>
      </c>
      <c r="F30" s="74">
        <v>3.98</v>
      </c>
      <c r="G30" s="14">
        <v>70</v>
      </c>
      <c r="H30" s="14">
        <v>1.4</v>
      </c>
      <c r="I30" s="14">
        <v>1.6</v>
      </c>
      <c r="J30" s="27">
        <v>12.36</v>
      </c>
    </row>
    <row r="31" spans="1:10" ht="15.75" x14ac:dyDescent="0.25">
      <c r="A31" s="7"/>
      <c r="B31" s="78" t="s">
        <v>39</v>
      </c>
      <c r="C31" s="42">
        <v>27</v>
      </c>
      <c r="D31" s="43" t="s">
        <v>37</v>
      </c>
      <c r="E31" s="35">
        <v>100</v>
      </c>
      <c r="F31" s="62">
        <f>14.89*100/100</f>
        <v>14.89</v>
      </c>
      <c r="G31" s="9">
        <v>71.400000000000006</v>
      </c>
      <c r="H31" s="9">
        <v>1.1399999999999999</v>
      </c>
      <c r="I31" s="9">
        <v>5.34</v>
      </c>
      <c r="J31" s="10">
        <v>4.62</v>
      </c>
    </row>
    <row r="32" spans="1:10" ht="15.75" x14ac:dyDescent="0.25">
      <c r="A32" s="7"/>
      <c r="B32" s="79"/>
      <c r="C32" s="42">
        <v>3</v>
      </c>
      <c r="D32" s="43" t="s">
        <v>38</v>
      </c>
      <c r="E32" s="35">
        <v>15</v>
      </c>
      <c r="F32" s="62">
        <f>7.04*15/10</f>
        <v>10.559999999999999</v>
      </c>
      <c r="G32" s="9">
        <f>64.7*15/10</f>
        <v>97.05</v>
      </c>
      <c r="H32" s="9">
        <f>0.08*15/10</f>
        <v>0.12</v>
      </c>
      <c r="I32" s="9">
        <f>7.15*15/10</f>
        <v>10.725</v>
      </c>
      <c r="J32" s="10">
        <f>0.12*15/10</f>
        <v>0.18</v>
      </c>
    </row>
    <row r="33" spans="1:10" ht="15.75" x14ac:dyDescent="0.25">
      <c r="A33" s="7"/>
      <c r="B33" s="26" t="s">
        <v>18</v>
      </c>
      <c r="C33" s="42" t="s">
        <v>22</v>
      </c>
      <c r="D33" s="43" t="s">
        <v>23</v>
      </c>
      <c r="E33" s="35">
        <v>31</v>
      </c>
      <c r="F33" s="62">
        <f>45.14*0.031</f>
        <v>1.39934</v>
      </c>
      <c r="G33" s="9">
        <f>40*38/20</f>
        <v>76</v>
      </c>
      <c r="H33" s="9">
        <f>0.98*38/20</f>
        <v>1.8620000000000001</v>
      </c>
      <c r="I33" s="9">
        <f>0.2*38/20</f>
        <v>0.38</v>
      </c>
      <c r="J33" s="10">
        <f>8.95*38/20</f>
        <v>17.004999999999999</v>
      </c>
    </row>
    <row r="34" spans="1:10" ht="15.75" x14ac:dyDescent="0.25">
      <c r="A34" s="7"/>
      <c r="B34" s="50"/>
      <c r="C34" s="42" t="s">
        <v>22</v>
      </c>
      <c r="D34" s="43" t="s">
        <v>26</v>
      </c>
      <c r="E34" s="35">
        <v>32</v>
      </c>
      <c r="F34" s="62">
        <v>1.83</v>
      </c>
      <c r="G34" s="9">
        <f>41.6*39/20</f>
        <v>81.12</v>
      </c>
      <c r="H34" s="9">
        <f>1.6*39/20</f>
        <v>3.12</v>
      </c>
      <c r="I34" s="9">
        <f>0.03*39/20</f>
        <v>5.8499999999999996E-2</v>
      </c>
      <c r="J34" s="10">
        <f>8.02*39/20</f>
        <v>15.638999999999999</v>
      </c>
    </row>
    <row r="35" spans="1:10" ht="15.75" x14ac:dyDescent="0.25">
      <c r="A35" s="7"/>
      <c r="B35" s="61"/>
      <c r="C35" s="70" t="s">
        <v>22</v>
      </c>
      <c r="D35" s="43" t="s">
        <v>46</v>
      </c>
      <c r="E35" s="35">
        <v>38</v>
      </c>
      <c r="F35" s="62">
        <f>114.6*0.038</f>
        <v>4.3548</v>
      </c>
      <c r="G35" s="9">
        <f>63.56*40/20</f>
        <v>127.12</v>
      </c>
      <c r="H35" s="9">
        <f>1.07*40/20</f>
        <v>2.14</v>
      </c>
      <c r="I35" s="9">
        <f>1.4*40/20</f>
        <v>2.8</v>
      </c>
      <c r="J35" s="10">
        <f>11.67*40/20</f>
        <v>23.34</v>
      </c>
    </row>
    <row r="36" spans="1:10" ht="16.5" thickBot="1" x14ac:dyDescent="0.3">
      <c r="A36" s="55"/>
      <c r="B36" s="56"/>
      <c r="C36" s="57"/>
      <c r="D36" s="58"/>
      <c r="E36" s="59"/>
      <c r="F36" s="66">
        <f>SUM(F29:F35)</f>
        <v>56.50414</v>
      </c>
      <c r="G36" s="60">
        <f>SUM(G29:G35)</f>
        <v>756.44</v>
      </c>
      <c r="H36" s="60">
        <f>SUM(H29:H35)</f>
        <v>20.072666666666667</v>
      </c>
      <c r="I36" s="60">
        <f>SUM(I29:I35)</f>
        <v>29.494166666666661</v>
      </c>
      <c r="J36" s="60">
        <f>SUM(J29:J35)</f>
        <v>102.044</v>
      </c>
    </row>
    <row r="37" spans="1:10" ht="15.75" x14ac:dyDescent="0.25">
      <c r="A37" s="3" t="s">
        <v>24</v>
      </c>
      <c r="B37" s="4"/>
      <c r="C37" s="44">
        <v>25</v>
      </c>
      <c r="D37" s="45" t="s">
        <v>31</v>
      </c>
      <c r="E37" s="36">
        <v>200</v>
      </c>
      <c r="F37" s="65">
        <v>10.55</v>
      </c>
      <c r="G37" s="5">
        <v>136</v>
      </c>
      <c r="H37" s="5">
        <v>0.6</v>
      </c>
      <c r="I37" s="5">
        <v>0</v>
      </c>
      <c r="J37" s="6">
        <v>33</v>
      </c>
    </row>
    <row r="38" spans="1:10" ht="15.75" x14ac:dyDescent="0.25">
      <c r="A38" s="7"/>
      <c r="B38" s="11"/>
      <c r="C38" s="46">
        <v>56</v>
      </c>
      <c r="D38" s="47" t="s">
        <v>40</v>
      </c>
      <c r="E38" s="37" t="s">
        <v>58</v>
      </c>
      <c r="F38" s="62">
        <v>31.81</v>
      </c>
      <c r="G38" s="9">
        <f>245*110/100</f>
        <v>269.5</v>
      </c>
      <c r="H38" s="9">
        <f>12.45*110/100</f>
        <v>13.695</v>
      </c>
      <c r="I38" s="9">
        <f>8.59*110/100</f>
        <v>9.4489999999999998</v>
      </c>
      <c r="J38" s="10">
        <f>6.33*110/100</f>
        <v>6.9629999999999992</v>
      </c>
    </row>
    <row r="39" spans="1:10" ht="16.5" thickBot="1" x14ac:dyDescent="0.3">
      <c r="A39" s="51"/>
      <c r="B39" s="29"/>
      <c r="C39" s="52"/>
      <c r="D39" s="53"/>
      <c r="E39" s="54"/>
      <c r="F39" s="67">
        <f>SUM(F37:F38)</f>
        <v>42.36</v>
      </c>
      <c r="G39" s="63">
        <f>SUM(G37:G38)</f>
        <v>405.5</v>
      </c>
      <c r="H39" s="63">
        <f t="shared" ref="H39:J39" si="1">SUM(H37:H38)</f>
        <v>14.295</v>
      </c>
      <c r="I39" s="63">
        <f t="shared" si="1"/>
        <v>9.4489999999999998</v>
      </c>
      <c r="J39" s="64">
        <f t="shared" si="1"/>
        <v>39.963000000000001</v>
      </c>
    </row>
    <row r="40" spans="1:10" ht="15.75" x14ac:dyDescent="0.25">
      <c r="A40" s="3" t="s">
        <v>13</v>
      </c>
      <c r="B40" s="4" t="s">
        <v>14</v>
      </c>
      <c r="C40" s="44">
        <v>1</v>
      </c>
      <c r="D40" s="45" t="s">
        <v>53</v>
      </c>
      <c r="E40" s="34" t="s">
        <v>34</v>
      </c>
      <c r="F40" s="65">
        <f>27*35/100</f>
        <v>9.4499999999999993</v>
      </c>
      <c r="G40" s="5">
        <f>40*35/100</f>
        <v>14</v>
      </c>
      <c r="H40" s="5">
        <f>3.1*35/100</f>
        <v>1.085</v>
      </c>
      <c r="I40" s="5">
        <f>0.2*35/100</f>
        <v>7.0000000000000007E-2</v>
      </c>
      <c r="J40" s="6">
        <f>6.5*35/100</f>
        <v>2.2749999999999999</v>
      </c>
    </row>
    <row r="41" spans="1:10" ht="60" x14ac:dyDescent="0.25">
      <c r="A41" s="7"/>
      <c r="B41" s="8" t="s">
        <v>15</v>
      </c>
      <c r="C41" s="46">
        <v>49</v>
      </c>
      <c r="D41" s="47" t="s">
        <v>41</v>
      </c>
      <c r="E41" s="37" t="s">
        <v>48</v>
      </c>
      <c r="F41" s="62">
        <f>8.25*240/220+14.91*10/30</f>
        <v>13.969999999999999</v>
      </c>
      <c r="G41" s="9">
        <v>123</v>
      </c>
      <c r="H41" s="9">
        <v>2.23</v>
      </c>
      <c r="I41" s="9">
        <v>5.0599999999999996</v>
      </c>
      <c r="J41" s="10">
        <v>13.48</v>
      </c>
    </row>
    <row r="42" spans="1:10" ht="15.75" x14ac:dyDescent="0.25">
      <c r="A42" s="7"/>
      <c r="B42" s="8" t="s">
        <v>16</v>
      </c>
      <c r="C42" s="46">
        <v>23</v>
      </c>
      <c r="D42" s="47" t="s">
        <v>42</v>
      </c>
      <c r="E42" s="37" t="s">
        <v>59</v>
      </c>
      <c r="F42" s="62">
        <f>44.86*100/120</f>
        <v>37.383333333333333</v>
      </c>
      <c r="G42" s="9">
        <v>137.33000000000001</v>
      </c>
      <c r="H42" s="9">
        <v>17.23</v>
      </c>
      <c r="I42" s="9">
        <v>3.04</v>
      </c>
      <c r="J42" s="10">
        <v>11.08</v>
      </c>
    </row>
    <row r="43" spans="1:10" ht="30" x14ac:dyDescent="0.25">
      <c r="A43" s="7"/>
      <c r="B43" s="8" t="s">
        <v>32</v>
      </c>
      <c r="C43" s="46">
        <v>45</v>
      </c>
      <c r="D43" s="47" t="s">
        <v>43</v>
      </c>
      <c r="E43" s="37" t="s">
        <v>60</v>
      </c>
      <c r="F43" s="62">
        <v>12.38</v>
      </c>
      <c r="G43" s="9">
        <v>245.16</v>
      </c>
      <c r="H43" s="9">
        <v>4.63</v>
      </c>
      <c r="I43" s="9">
        <v>7.27</v>
      </c>
      <c r="J43" s="10">
        <v>40.32</v>
      </c>
    </row>
    <row r="44" spans="1:10" ht="15.75" x14ac:dyDescent="0.25">
      <c r="A44" s="7"/>
      <c r="B44" s="8" t="s">
        <v>25</v>
      </c>
      <c r="C44" s="46">
        <v>35</v>
      </c>
      <c r="D44" s="47" t="s">
        <v>44</v>
      </c>
      <c r="E44" s="37">
        <v>200</v>
      </c>
      <c r="F44" s="62">
        <v>7.02</v>
      </c>
      <c r="G44" s="9">
        <v>97</v>
      </c>
      <c r="H44" s="9">
        <v>0.68</v>
      </c>
      <c r="I44" s="9">
        <v>0.28000000000000003</v>
      </c>
      <c r="J44" s="10">
        <v>19.64</v>
      </c>
    </row>
    <row r="45" spans="1:10" ht="15.75" x14ac:dyDescent="0.25">
      <c r="A45" s="7"/>
      <c r="B45" s="8" t="s">
        <v>19</v>
      </c>
      <c r="C45" s="46" t="s">
        <v>22</v>
      </c>
      <c r="D45" s="47" t="s">
        <v>26</v>
      </c>
      <c r="E45" s="37" t="s">
        <v>61</v>
      </c>
      <c r="F45" s="62">
        <f>58.5*0.044</f>
        <v>2.5739999999999998</v>
      </c>
      <c r="G45" s="9">
        <f>62.4*44/30</f>
        <v>91.52</v>
      </c>
      <c r="H45" s="9">
        <f>2.4*44/30</f>
        <v>3.52</v>
      </c>
      <c r="I45" s="9">
        <f>0.45*44/30</f>
        <v>0.66</v>
      </c>
      <c r="J45" s="10">
        <f>11.37*44/30</f>
        <v>16.675999999999998</v>
      </c>
    </row>
    <row r="46" spans="1:10" ht="15.75" x14ac:dyDescent="0.25">
      <c r="A46" s="7"/>
      <c r="B46" s="15" t="s">
        <v>17</v>
      </c>
      <c r="C46" s="48" t="s">
        <v>22</v>
      </c>
      <c r="D46" s="49" t="s">
        <v>23</v>
      </c>
      <c r="E46" s="38" t="s">
        <v>62</v>
      </c>
      <c r="F46" s="68">
        <f>45.14*0.043</f>
        <v>1.94102</v>
      </c>
      <c r="G46" s="12">
        <f>60*43/30</f>
        <v>86</v>
      </c>
      <c r="H46" s="12">
        <f>1.47*43/30</f>
        <v>2.1070000000000002</v>
      </c>
      <c r="I46" s="12">
        <f>0.3*43/30</f>
        <v>0.43</v>
      </c>
      <c r="J46" s="13">
        <f>13.44*43/30</f>
        <v>19.263999999999999</v>
      </c>
    </row>
    <row r="47" spans="1:10" ht="16.5" thickBot="1" x14ac:dyDescent="0.3">
      <c r="A47" s="28"/>
      <c r="B47" s="29"/>
      <c r="C47" s="30"/>
      <c r="D47" s="30"/>
      <c r="E47" s="39"/>
      <c r="F47" s="69">
        <f>SUM(F40:F46)</f>
        <v>84.718353333333312</v>
      </c>
      <c r="G47" s="31">
        <f>SUM(G40:G46)</f>
        <v>794.01</v>
      </c>
      <c r="H47" s="31">
        <f>SUM(H40:H46)</f>
        <v>31.481999999999999</v>
      </c>
      <c r="I47" s="31">
        <f>SUM(I40:I46)</f>
        <v>16.809999999999999</v>
      </c>
      <c r="J47" s="32">
        <f>SUM(J40:J46)</f>
        <v>122.735</v>
      </c>
    </row>
  </sheetData>
  <mergeCells count="3">
    <mergeCell ref="B1:D1"/>
    <mergeCell ref="B6:B7"/>
    <mergeCell ref="B31:B32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2021-09-24T07:13:07Z</cp:lastPrinted>
  <dcterms:created xsi:type="dcterms:W3CDTF">2015-06-05T18:19:34Z</dcterms:created>
  <dcterms:modified xsi:type="dcterms:W3CDTF">2021-09-24T10:46:08Z</dcterms:modified>
</cp:coreProperties>
</file>