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" yWindow="90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G18" i="1" l="1"/>
  <c r="F18" i="1"/>
  <c r="F15" i="1" l="1"/>
  <c r="G15" i="1"/>
  <c r="J19" i="1"/>
  <c r="I19" i="1"/>
  <c r="H19" i="1"/>
  <c r="G19" i="1"/>
  <c r="J18" i="1"/>
  <c r="I18" i="1"/>
  <c r="H18" i="1"/>
  <c r="J17" i="1"/>
  <c r="I17" i="1"/>
  <c r="H17" i="1"/>
  <c r="G17" i="1"/>
  <c r="J16" i="1"/>
  <c r="I16" i="1"/>
  <c r="H16" i="1"/>
  <c r="G16" i="1"/>
  <c r="J15" i="1"/>
  <c r="I15" i="1"/>
  <c r="H15" i="1"/>
  <c r="J13" i="1"/>
  <c r="I13" i="1"/>
  <c r="H13" i="1"/>
  <c r="G13" i="1"/>
  <c r="J10" i="1"/>
  <c r="I10" i="1"/>
  <c r="H10" i="1"/>
  <c r="J9" i="1"/>
  <c r="I9" i="1"/>
  <c r="H9" i="1"/>
  <c r="G10" i="1"/>
  <c r="G9" i="1"/>
  <c r="F10" i="1"/>
  <c r="F9" i="1"/>
  <c r="J6" i="1"/>
  <c r="I6" i="1"/>
  <c r="H6" i="1"/>
  <c r="G6" i="1"/>
  <c r="G11" i="1"/>
  <c r="F6" i="1"/>
  <c r="F4" i="1"/>
  <c r="J8" i="1"/>
  <c r="I8" i="1"/>
  <c r="H8" i="1"/>
  <c r="G8" i="1"/>
  <c r="J4" i="1"/>
  <c r="I4" i="1"/>
  <c r="G4" i="1"/>
  <c r="H4" i="1"/>
  <c r="J22" i="1" l="1"/>
  <c r="J21" i="1"/>
  <c r="I22" i="1"/>
  <c r="I21" i="1"/>
  <c r="H22" i="1"/>
  <c r="H21" i="1"/>
  <c r="G22" i="1"/>
  <c r="G21" i="1"/>
  <c r="F22" i="1"/>
  <c r="F21" i="1"/>
  <c r="F16" i="1"/>
  <c r="F17" i="1"/>
  <c r="F7" i="1"/>
  <c r="F19" i="1" l="1"/>
  <c r="F13" i="1"/>
  <c r="I23" i="1" l="1"/>
  <c r="H23" i="1"/>
  <c r="G23" i="1"/>
  <c r="H11" i="1" l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<sst xmlns="http://schemas.openxmlformats.org/spreadsheetml/2006/main" count="55" uniqueCount="51">
  <si>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</si>
  <si>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</si>
  <si>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</si>
  <si>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</si>
  <si>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</si>
  <si>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</si>
  <si>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</si>
  <si>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</si>
  <si>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</si>
  <si>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</si>
  <si>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</si>
  <si>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</si>
  <si>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</si>
  <si>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</si>
  <si>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</si>
  <si>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</si>
  <si>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</si>
  <si>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</si>
  <si>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</si>
  <si>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</si>
  <si>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</si>
  <si>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</si>
  <si>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</si>
  <si>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</si>
  <si>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</si>
  <si>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</si>
  <si>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</si>
  <si>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</si>
  <si>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</si>
  <si>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</si>
  <si>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</si>
  <si>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</si>
  <si>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</si>
  <si>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</si>
  <si>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</si>
  <si>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</si>
  <si>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</si>
  <si>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Чай с молоком сгущенным</t>
  </si>
  <si>
    <t>Лепешка с сыром</t>
  </si>
  <si>
    <t>Суп с рыбными консервами</t>
  </si>
  <si>
    <t>гарнир</t>
  </si>
  <si>
    <t>добавка</t>
  </si>
  <si>
    <t>Соус сметанный</t>
  </si>
  <si>
    <t>Компот их сухофруктов</t>
  </si>
  <si>
    <t>день 9</t>
  </si>
  <si>
    <t>Икра морковная</t>
  </si>
  <si>
    <t>Тефтели</t>
  </si>
  <si>
    <t>Макаронные изделия отварные с маслом</t>
  </si>
  <si>
    <t>МБОУ БСШ №1 имени Е.К. Зырянова</t>
  </si>
  <si>
    <t>1</t>
  </si>
  <si>
    <t>Кофейный еапиток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</si>
</sst>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 applyBorder="1" applyProtection="1">
      <protection locked="0"/>
    </xf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4" fontId="3" fillId="0" borderId="0" xfId="0" applyNumberFormat="1" applyFont="1" applyFill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24" xfId="0" applyFill="1" applyBorder="1"/>
    <xf numFmtId="0" fontId="0" fillId="0" borderId="14" xfId="0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6" bestFit="1" customWidth="1"/>
    <col min="6" max="6" width="8.28515625" style="16" bestFit="1" customWidth="1"/>
    <col min="7" max="7" width="7.7109375" style="1" customWidth="1"/>
    <col min="8" max="8" width="6.57031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84" t="s">
        <v>48</v>
      </c>
      <c r="C1" s="85"/>
      <c r="D1" s="86"/>
      <c r="E1" s="16" t="s">
        <v>27</v>
      </c>
      <c r="F1" s="15" t="s">
        <v>49</v>
      </c>
      <c r="H1" s="23" t="s">
        <v>44</v>
      </c>
      <c r="I1" s="24">
        <v>44908</v>
      </c>
      <c r="J1" s="68"/>
    </row>
    <row r="2" spans="1:10" ht="15.75" thickBot="1" x14ac:dyDescent="0.3">
      <c r="B2" s="2" t="s">
        <v>26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2" t="s">
        <v>20</v>
      </c>
      <c r="F3" s="3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 x14ac:dyDescent="0.25">
      <c r="A4" s="3" t="s">
        <v>9</v>
      </c>
      <c r="B4" s="4" t="s">
        <v>10</v>
      </c>
      <c r="C4" s="79">
        <v>77</v>
      </c>
      <c r="D4" s="80" t="s">
        <v>35</v>
      </c>
      <c r="E4" s="82">
        <v>250</v>
      </c>
      <c r="F4" s="81">
        <f>11.38*250/200</f>
        <v>14.225</v>
      </c>
      <c r="G4" s="66">
        <f>114.2*200/250</f>
        <v>91.36</v>
      </c>
      <c r="H4" s="66">
        <f>3.4/200*250</f>
        <v>4.25</v>
      </c>
      <c r="I4" s="66">
        <f>3.82/200*250</f>
        <v>4.7749999999999995</v>
      </c>
      <c r="J4" s="67">
        <f>16.56/200*250</f>
        <v>20.7</v>
      </c>
    </row>
    <row r="5" spans="1:10" ht="30" x14ac:dyDescent="0.25">
      <c r="A5" s="7"/>
      <c r="B5" s="64" t="s">
        <v>11</v>
      </c>
      <c r="C5" s="69">
        <v>2</v>
      </c>
      <c r="D5" s="70" t="s">
        <v>50</v>
      </c>
      <c r="E5" s="83">
        <v>200</v>
      </c>
      <c r="F5" s="73">
        <v>12.15</v>
      </c>
      <c r="G5" s="71">
        <v>100</v>
      </c>
      <c r="H5" s="71">
        <v>3.9</v>
      </c>
      <c r="I5" s="71">
        <v>3</v>
      </c>
      <c r="J5" s="72">
        <v>15.28</v>
      </c>
    </row>
    <row r="6" spans="1:10" ht="15.75" x14ac:dyDescent="0.25">
      <c r="A6" s="7"/>
      <c r="B6" s="57" t="s">
        <v>30</v>
      </c>
      <c r="C6" s="35">
        <v>6</v>
      </c>
      <c r="D6" s="36" t="s">
        <v>32</v>
      </c>
      <c r="E6" s="33">
        <v>15</v>
      </c>
      <c r="F6" s="50">
        <f>9.9*15/12</f>
        <v>12.375</v>
      </c>
      <c r="G6" s="9">
        <f>36/12*15</f>
        <v>45</v>
      </c>
      <c r="H6" s="9">
        <f>1.36/12*15</f>
        <v>1.7000000000000002</v>
      </c>
      <c r="I6" s="9">
        <f>2.76/12*15</f>
        <v>3.4499999999999997</v>
      </c>
      <c r="J6" s="10">
        <f>0.31/12*15</f>
        <v>0.38750000000000001</v>
      </c>
    </row>
    <row r="7" spans="1:10" ht="15.75" x14ac:dyDescent="0.25">
      <c r="A7" s="7"/>
      <c r="B7" s="59"/>
      <c r="C7" s="35">
        <v>3</v>
      </c>
      <c r="D7" s="36" t="s">
        <v>29</v>
      </c>
      <c r="E7" s="33">
        <v>10</v>
      </c>
      <c r="F7" s="50">
        <f>9.82*10/10</f>
        <v>9.82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 x14ac:dyDescent="0.25">
      <c r="A8" s="7"/>
      <c r="B8" s="58"/>
      <c r="C8" s="55">
        <v>38</v>
      </c>
      <c r="D8" s="36" t="s">
        <v>36</v>
      </c>
      <c r="E8" s="33">
        <v>50</v>
      </c>
      <c r="F8" s="50">
        <v>9</v>
      </c>
      <c r="G8" s="9">
        <f>63/40*50</f>
        <v>78.75</v>
      </c>
      <c r="H8" s="9">
        <f>5.1/40*50</f>
        <v>6.375</v>
      </c>
      <c r="I8" s="9">
        <f>4.6/40*50</f>
        <v>5.75</v>
      </c>
      <c r="J8" s="10">
        <f>0.3/40*50</f>
        <v>0.375</v>
      </c>
    </row>
    <row r="9" spans="1:10" ht="15.75" x14ac:dyDescent="0.25">
      <c r="A9" s="7"/>
      <c r="B9" s="25" t="s">
        <v>17</v>
      </c>
      <c r="C9" s="35" t="s">
        <v>21</v>
      </c>
      <c r="D9" s="36" t="s">
        <v>22</v>
      </c>
      <c r="E9" s="33">
        <v>24</v>
      </c>
      <c r="F9" s="50">
        <f>46.14*0.022</f>
        <v>1.01508</v>
      </c>
      <c r="G9" s="9">
        <f>40/20*22</f>
        <v>44</v>
      </c>
      <c r="H9" s="9">
        <f>0.98/20*22</f>
        <v>1.0780000000000001</v>
      </c>
      <c r="I9" s="9">
        <f>0.2/20*22</f>
        <v>0.22</v>
      </c>
      <c r="J9" s="10">
        <f>8.95/20*22</f>
        <v>9.8449999999999989</v>
      </c>
    </row>
    <row r="10" spans="1:10" ht="15.75" x14ac:dyDescent="0.25">
      <c r="A10" s="7"/>
      <c r="B10" s="43"/>
      <c r="C10" s="35" t="s">
        <v>21</v>
      </c>
      <c r="D10" s="36" t="s">
        <v>33</v>
      </c>
      <c r="E10" s="33">
        <v>25</v>
      </c>
      <c r="F10" s="50">
        <f>88*0.023</f>
        <v>2.024</v>
      </c>
      <c r="G10" s="9">
        <f>41.6/20*23</f>
        <v>47.84</v>
      </c>
      <c r="H10" s="9">
        <f>1.6/20*23</f>
        <v>1.84</v>
      </c>
      <c r="I10" s="9">
        <f>0.03/20*23</f>
        <v>3.4500000000000003E-2</v>
      </c>
      <c r="J10" s="10">
        <f>8.02/20*23</f>
        <v>9.222999999999999</v>
      </c>
    </row>
    <row r="11" spans="1:10" ht="16.5" thickBot="1" x14ac:dyDescent="0.3">
      <c r="A11" s="44"/>
      <c r="B11" s="45"/>
      <c r="C11" s="46"/>
      <c r="D11" s="47"/>
      <c r="E11" s="48"/>
      <c r="F11" s="52">
        <v>60.57</v>
      </c>
      <c r="G11" s="49">
        <f>SUM(G4:G10)</f>
        <v>471.65</v>
      </c>
      <c r="H11" s="49">
        <f>SUM(H4:H10)</f>
        <v>19.222999999999999</v>
      </c>
      <c r="I11" s="49">
        <f>SUM(I4:I10)</f>
        <v>24.3795</v>
      </c>
      <c r="J11" s="65">
        <f>SUM(J4:J10)</f>
        <v>55.930499999999995</v>
      </c>
    </row>
    <row r="12" spans="1:10" ht="14.45" customHeight="1" x14ac:dyDescent="0.25">
      <c r="A12" s="3" t="s">
        <v>23</v>
      </c>
      <c r="B12" s="4"/>
      <c r="C12" s="37">
        <v>75</v>
      </c>
      <c r="D12" s="38" t="s">
        <v>37</v>
      </c>
      <c r="E12" s="34">
        <v>200</v>
      </c>
      <c r="F12" s="51">
        <v>11.03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 x14ac:dyDescent="0.25">
      <c r="A13" s="7"/>
      <c r="B13" s="60"/>
      <c r="C13" s="61">
        <v>62</v>
      </c>
      <c r="D13" s="62" t="s">
        <v>38</v>
      </c>
      <c r="E13" s="63">
        <v>110</v>
      </c>
      <c r="F13" s="56">
        <f>31.71*110/100</f>
        <v>34.881</v>
      </c>
      <c r="G13" s="13">
        <f>271.84/100*110</f>
        <v>299.024</v>
      </c>
      <c r="H13" s="13">
        <f>10.49/100*110</f>
        <v>11.539000000000001</v>
      </c>
      <c r="I13" s="13">
        <f>11.32/100*110</f>
        <v>12.452000000000002</v>
      </c>
      <c r="J13" s="26">
        <f>32/100*110</f>
        <v>35.200000000000003</v>
      </c>
    </row>
    <row r="14" spans="1:10" ht="16.5" thickBot="1" x14ac:dyDescent="0.3">
      <c r="A14" s="76"/>
      <c r="B14" s="77"/>
      <c r="C14" s="41"/>
      <c r="D14" s="42"/>
      <c r="E14" s="74"/>
      <c r="F14" s="53">
        <v>45.43</v>
      </c>
      <c r="G14" s="11">
        <f>SUM(G12:G13)</f>
        <v>437.024</v>
      </c>
      <c r="H14" s="11">
        <f>SUM(H12:H13)</f>
        <v>14.279000000000002</v>
      </c>
      <c r="I14" s="11">
        <f>SUM(I12:I13)</f>
        <v>15.682000000000002</v>
      </c>
      <c r="J14" s="12">
        <f>SUM(J12:J13)</f>
        <v>59.31</v>
      </c>
    </row>
    <row r="15" spans="1:10" ht="15.75" x14ac:dyDescent="0.25">
      <c r="A15" s="3" t="s">
        <v>12</v>
      </c>
      <c r="B15" s="4" t="s">
        <v>13</v>
      </c>
      <c r="C15" s="37">
        <v>59</v>
      </c>
      <c r="D15" s="38" t="s">
        <v>45</v>
      </c>
      <c r="E15" s="34">
        <v>70</v>
      </c>
      <c r="F15" s="51">
        <f>4.54*70/60</f>
        <v>5.2966666666666669</v>
      </c>
      <c r="G15" s="5">
        <f>75/60*80</f>
        <v>100</v>
      </c>
      <c r="H15" s="5">
        <f>1.26/60*70</f>
        <v>1.4700000000000002</v>
      </c>
      <c r="I15" s="5">
        <f>4.08/60*70</f>
        <v>4.7600000000000007</v>
      </c>
      <c r="J15" s="6">
        <f>8.28/60*70</f>
        <v>9.6599999999999984</v>
      </c>
    </row>
    <row r="16" spans="1:10" ht="30" x14ac:dyDescent="0.25">
      <c r="A16" s="7"/>
      <c r="B16" s="8" t="s">
        <v>14</v>
      </c>
      <c r="C16" s="39">
        <v>60</v>
      </c>
      <c r="D16" s="40" t="s">
        <v>39</v>
      </c>
      <c r="E16" s="33">
        <v>250</v>
      </c>
      <c r="F16" s="50">
        <f>12.79*50/32+5.99*200/168</f>
        <v>27.11532738095238</v>
      </c>
      <c r="G16" s="9">
        <f>110.4/200*250</f>
        <v>138</v>
      </c>
      <c r="H16" s="9">
        <f>6.78/200*250</f>
        <v>8.4749999999999996</v>
      </c>
      <c r="I16" s="9">
        <f>3.06/200*250</f>
        <v>3.8250000000000002</v>
      </c>
      <c r="J16" s="10">
        <f>11.06/200*250</f>
        <v>13.825000000000001</v>
      </c>
    </row>
    <row r="17" spans="1:10" ht="15.75" x14ac:dyDescent="0.25">
      <c r="A17" s="7"/>
      <c r="B17" s="8" t="s">
        <v>15</v>
      </c>
      <c r="C17" s="69">
        <v>12</v>
      </c>
      <c r="D17" s="70" t="s">
        <v>46</v>
      </c>
      <c r="E17" s="83">
        <v>100</v>
      </c>
      <c r="F17" s="73">
        <f>35.18*100/100</f>
        <v>35.18</v>
      </c>
      <c r="G17" s="71">
        <f>200.65/90*100</f>
        <v>222.94444444444443</v>
      </c>
      <c r="H17" s="71">
        <f>10.73/90*100</f>
        <v>11.922222222222222</v>
      </c>
      <c r="I17" s="71">
        <f>12.68/90*100</f>
        <v>14.08888888888889</v>
      </c>
      <c r="J17" s="72">
        <f>11.02/90*100</f>
        <v>12.244444444444444</v>
      </c>
    </row>
    <row r="18" spans="1:10" ht="30" x14ac:dyDescent="0.25">
      <c r="A18" s="7"/>
      <c r="B18" s="8" t="s">
        <v>40</v>
      </c>
      <c r="C18" s="75">
        <v>11</v>
      </c>
      <c r="D18" s="78" t="s">
        <v>47</v>
      </c>
      <c r="E18" s="83">
        <v>150</v>
      </c>
      <c r="F18" s="73">
        <f>9.96/150*150</f>
        <v>9.9600000000000009</v>
      </c>
      <c r="G18" s="71">
        <f>144.9/150*150</f>
        <v>144.9</v>
      </c>
      <c r="H18" s="71">
        <f>5.66</f>
        <v>5.66</v>
      </c>
      <c r="I18" s="71">
        <f>6.75</f>
        <v>6.75</v>
      </c>
      <c r="J18" s="72">
        <f>29.04</f>
        <v>29.04</v>
      </c>
    </row>
    <row r="19" spans="1:10" ht="15.75" x14ac:dyDescent="0.25">
      <c r="A19" s="7"/>
      <c r="B19" s="8" t="s">
        <v>41</v>
      </c>
      <c r="C19" s="39">
        <v>42</v>
      </c>
      <c r="D19" s="40" t="s">
        <v>42</v>
      </c>
      <c r="E19" s="33">
        <v>25</v>
      </c>
      <c r="F19" s="50">
        <f>4.19*25/20</f>
        <v>5.2375000000000007</v>
      </c>
      <c r="G19" s="9">
        <f>23.06/20*25</f>
        <v>28.824999999999999</v>
      </c>
      <c r="H19" s="9">
        <f>0.31/20*25</f>
        <v>0.38750000000000001</v>
      </c>
      <c r="I19" s="9">
        <f>2.13/20*25</f>
        <v>2.6625000000000001</v>
      </c>
      <c r="J19" s="10">
        <f>0.68/20*25</f>
        <v>0.85000000000000009</v>
      </c>
    </row>
    <row r="20" spans="1:10" ht="15.75" x14ac:dyDescent="0.25">
      <c r="A20" s="7"/>
      <c r="B20" s="8" t="s">
        <v>24</v>
      </c>
      <c r="C20" s="39">
        <v>17</v>
      </c>
      <c r="D20" s="40" t="s">
        <v>43</v>
      </c>
      <c r="E20" s="33">
        <v>200</v>
      </c>
      <c r="F20" s="50">
        <v>4.12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 x14ac:dyDescent="0.25">
      <c r="A21" s="7"/>
      <c r="B21" s="8" t="s">
        <v>18</v>
      </c>
      <c r="C21" s="39" t="s">
        <v>21</v>
      </c>
      <c r="D21" s="40" t="s">
        <v>25</v>
      </c>
      <c r="E21" s="33">
        <v>35</v>
      </c>
      <c r="F21" s="50">
        <f>68*0.035</f>
        <v>2.3800000000000003</v>
      </c>
      <c r="G21" s="9">
        <f>62.4*35/30</f>
        <v>72.8</v>
      </c>
      <c r="H21" s="9">
        <f>2.4*35/30</f>
        <v>2.8</v>
      </c>
      <c r="I21" s="9">
        <f>0.45*35/30</f>
        <v>0.52500000000000002</v>
      </c>
      <c r="J21" s="10">
        <f>11.37*35/30</f>
        <v>13.264999999999999</v>
      </c>
    </row>
    <row r="22" spans="1:10" ht="15.75" x14ac:dyDescent="0.25">
      <c r="A22" s="7"/>
      <c r="B22" s="14" t="s">
        <v>16</v>
      </c>
      <c r="C22" s="39" t="s">
        <v>21</v>
      </c>
      <c r="D22" s="40" t="s">
        <v>22</v>
      </c>
      <c r="E22" s="33">
        <v>35</v>
      </c>
      <c r="F22" s="50">
        <f>46.14*0.035</f>
        <v>1.6149000000000002</v>
      </c>
      <c r="G22" s="9">
        <f>60*35/30</f>
        <v>70</v>
      </c>
      <c r="H22" s="9">
        <f>1.47*35/30</f>
        <v>1.7149999999999999</v>
      </c>
      <c r="I22" s="9">
        <f>0.3*35/30</f>
        <v>0.35</v>
      </c>
      <c r="J22" s="10">
        <f>13.44*35/30</f>
        <v>15.68</v>
      </c>
    </row>
    <row r="23" spans="1:10" ht="16.5" thickBot="1" x14ac:dyDescent="0.3">
      <c r="A23" s="27"/>
      <c r="B23" s="28"/>
      <c r="C23" s="29"/>
      <c r="D23" s="29"/>
      <c r="E23" s="54"/>
      <c r="F23" s="54">
        <v>90.87</v>
      </c>
      <c r="G23" s="30">
        <f>SUM(G15:G22)</f>
        <v>857.46944444444443</v>
      </c>
      <c r="H23" s="30">
        <f>SUM(H15:H22)</f>
        <v>32.869722222222222</v>
      </c>
      <c r="I23" s="30">
        <f>SUM(I15:I22)</f>
        <v>32.961388888888891</v>
      </c>
      <c r="J23" s="31">
        <f>SUM(J15:J22)</f>
        <v>113.46444444444444</v>
      </c>
    </row>
    <row r="24" spans="1:10" x14ac:dyDescent="0.25">
      <c r="A24" s="22" t="s">
        <v>28</v>
      </c>
    </row>
    <row r="25" spans="1:10" x14ac:dyDescent="0.25">
      <c r="A25" s="22" t="s">
        <v>34</v>
      </c>
    </row>
    <row r="34" spans="1:13" ht="14.45" customHeight="1" x14ac:dyDescent="0.25"/>
    <row r="38" spans="1:13" x14ac:dyDescent="0.25">
      <c r="M38" s="1" t="s">
        <v>31</v>
      </c>
    </row>
    <row r="45" spans="1:13" s="23" customFormat="1" x14ac:dyDescent="0.25">
      <c r="A45" s="1"/>
      <c r="B45" s="1"/>
      <c r="C45" s="1"/>
      <c r="D45" s="1"/>
      <c r="E45" s="16"/>
      <c r="F45" s="16"/>
      <c r="G45" s="1"/>
      <c r="H45" s="1"/>
      <c r="I45" s="1"/>
      <c r="J45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9 F17 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2022-10-17T08:59:30Z</cp:lastPrinted>
  <dcterms:created xsi:type="dcterms:W3CDTF">2015-06-05T18:19:34Z</dcterms:created>
  <dcterms:modified xsi:type="dcterms:W3CDTF">2022-12-12T05:16:15Z</dcterms:modified>
</cp:coreProperties>
</file>