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 activeTab="6"/>
  </bookViews>
  <sheets>
    <sheet name="19.05" sheetId="1" r:id="rId1"/>
    <sheet name="20.05" sheetId="2" r:id="rId2"/>
    <sheet name="21.05" sheetId="3" r:id="rId3"/>
    <sheet name="24.05" sheetId="4" r:id="rId4"/>
    <sheet name="25.05" sheetId="5" r:id="rId5"/>
    <sheet name="26.05" sheetId="6" r:id="rId6"/>
    <sheet name="27.05" sheetId="7" r:id="rId7"/>
  </sheets>
  <calcPr calcId="145621"/>
</workbook>
</file>

<file path=xl/calcChain.xml><?xml version="1.0" encoding="utf-8"?>
<calcChain xmlns="http://schemas.openxmlformats.org/spreadsheetml/2006/main">
  <c r="J17" i="7" l="1"/>
  <c r="I17" i="7"/>
  <c r="H17" i="7"/>
  <c r="J16" i="7"/>
  <c r="I16" i="7"/>
  <c r="H16" i="7"/>
  <c r="G17" i="7"/>
  <c r="G16" i="7"/>
  <c r="J11" i="7"/>
  <c r="I11" i="7"/>
  <c r="H11" i="7"/>
  <c r="J10" i="7"/>
  <c r="I10" i="7"/>
  <c r="H10" i="7"/>
  <c r="J8" i="7"/>
  <c r="I8" i="7"/>
  <c r="H8" i="7"/>
  <c r="J18" i="6" l="1"/>
  <c r="I18" i="6"/>
  <c r="H18" i="6"/>
  <c r="J17" i="6"/>
  <c r="I17" i="6"/>
  <c r="H17" i="6"/>
  <c r="G18" i="6"/>
  <c r="G17" i="6"/>
  <c r="J12" i="6"/>
  <c r="I12" i="6"/>
  <c r="H12" i="6"/>
  <c r="J10" i="6"/>
  <c r="I10" i="6"/>
  <c r="H10" i="6"/>
  <c r="G10" i="6"/>
  <c r="J9" i="6"/>
  <c r="I9" i="6"/>
  <c r="H9" i="6"/>
  <c r="J15" i="5" l="1"/>
  <c r="I15" i="5"/>
  <c r="H15" i="5"/>
  <c r="J11" i="5"/>
  <c r="I11" i="5"/>
  <c r="H11" i="5"/>
  <c r="G11" i="5"/>
  <c r="J18" i="5" l="1"/>
  <c r="I18" i="5"/>
  <c r="H18" i="5"/>
  <c r="G18" i="5"/>
  <c r="J17" i="5"/>
  <c r="I17" i="5"/>
  <c r="H17" i="5"/>
  <c r="G17" i="5"/>
  <c r="J9" i="5"/>
  <c r="I9" i="5"/>
  <c r="H9" i="5"/>
  <c r="J8" i="5"/>
  <c r="I8" i="5"/>
  <c r="H8" i="5"/>
  <c r="J7" i="5"/>
  <c r="J6" i="5"/>
  <c r="I7" i="5"/>
  <c r="I6" i="5"/>
  <c r="H7" i="5"/>
  <c r="H6" i="5"/>
  <c r="J17" i="3" l="1"/>
  <c r="J16" i="3"/>
  <c r="I16" i="3"/>
  <c r="I17" i="3"/>
  <c r="H17" i="3"/>
  <c r="H16" i="3"/>
  <c r="J14" i="3"/>
  <c r="I14" i="3"/>
  <c r="H14" i="3"/>
  <c r="J12" i="3"/>
  <c r="I12" i="3"/>
  <c r="H12" i="3"/>
  <c r="J11" i="3"/>
  <c r="I11" i="3"/>
  <c r="H11" i="3"/>
  <c r="J8" i="3"/>
  <c r="I8" i="3"/>
  <c r="H8" i="3"/>
  <c r="J7" i="3"/>
  <c r="J6" i="3"/>
  <c r="I7" i="3"/>
  <c r="I6" i="3"/>
  <c r="H7" i="3"/>
  <c r="H6" i="3"/>
  <c r="J4" i="3"/>
  <c r="I4" i="3"/>
  <c r="H4" i="3"/>
  <c r="J18" i="2"/>
  <c r="J17" i="2"/>
  <c r="I17" i="2"/>
  <c r="I18" i="2"/>
  <c r="H18" i="2"/>
  <c r="H17" i="2"/>
  <c r="J15" i="2"/>
  <c r="I15" i="2"/>
  <c r="H15" i="2"/>
  <c r="I12" i="2"/>
  <c r="H12" i="2"/>
  <c r="G12" i="2"/>
  <c r="J11" i="2"/>
  <c r="I11" i="2"/>
  <c r="H11" i="2"/>
  <c r="G11" i="2"/>
  <c r="J4" i="2"/>
  <c r="I4" i="2"/>
  <c r="H4" i="2"/>
  <c r="H20" i="1"/>
  <c r="I21" i="1"/>
  <c r="I20" i="1"/>
  <c r="J20" i="1"/>
  <c r="J21" i="1"/>
  <c r="H21" i="1"/>
  <c r="J18" i="1"/>
  <c r="I18" i="1"/>
  <c r="H18" i="1"/>
  <c r="G18" i="1"/>
  <c r="J16" i="1"/>
  <c r="I16" i="1"/>
  <c r="H16" i="1"/>
  <c r="J14" i="1"/>
  <c r="I14" i="1"/>
  <c r="H14" i="1"/>
  <c r="J12" i="1"/>
  <c r="I12" i="1"/>
  <c r="H12" i="1"/>
  <c r="J9" i="1"/>
  <c r="I9" i="1"/>
  <c r="H9" i="1"/>
  <c r="J7" i="1"/>
  <c r="J6" i="1"/>
  <c r="I7" i="1"/>
  <c r="I6" i="1"/>
  <c r="H7" i="1"/>
  <c r="H6" i="1"/>
  <c r="J4" i="1"/>
  <c r="I4" i="1"/>
  <c r="H4" i="1"/>
  <c r="J12" i="2" l="1"/>
  <c r="J10" i="2"/>
  <c r="I10" i="2"/>
  <c r="H10" i="2"/>
  <c r="G10" i="2"/>
  <c r="J8" i="2"/>
  <c r="I8" i="2"/>
  <c r="H8" i="2"/>
  <c r="G8" i="2"/>
  <c r="J13" i="1"/>
  <c r="I13" i="1"/>
  <c r="H13" i="1"/>
  <c r="J10" i="1"/>
  <c r="I10" i="1"/>
  <c r="H10" i="1"/>
</calcChain>
</file>

<file path=xl/sharedStrings.xml><?xml version="1.0" encoding="utf-8"?>
<sst xmlns="http://schemas.openxmlformats.org/spreadsheetml/2006/main" count="346" uniqueCount="92">
  <si>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</si>
  <si>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</si>
  <si>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</si>
  <si>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</si>
  <si>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</si>
  <si>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</si>
  <si>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</si>
  <si>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</si>
  <si>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</si>
  <si>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</si>
  <si>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</si>
  <si>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</si>
  <si>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</si>
  <si>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</si>
  <si>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</si>
  <si>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</si>
  <si>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</si>
  <si>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</si>
  <si>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</si>
  <si>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</si>
  <si>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</si>
  <si>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</si>
  <si>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</si>
  <si>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</si>
  <si>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БСШ №1 им. Е. К. Зырянова</t>
  </si>
  <si>
    <t>Омлет натуральный</t>
  </si>
  <si>
    <t>Чай с лимоном</t>
  </si>
  <si>
    <t>гп</t>
  </si>
  <si>
    <t>Хлеб ржаной</t>
  </si>
  <si>
    <t>Батон</t>
  </si>
  <si>
    <t>добавка</t>
  </si>
  <si>
    <t>Масло сливочное (порциями)</t>
  </si>
  <si>
    <t>Сыр (порциями)</t>
  </si>
  <si>
    <t>Вафли</t>
  </si>
  <si>
    <t>Полдник</t>
  </si>
  <si>
    <t>Чай с молоком сгущеным</t>
  </si>
  <si>
    <t>Лепешка с сыром</t>
  </si>
  <si>
    <t>Конфета</t>
  </si>
  <si>
    <t>Икра морковная</t>
  </si>
  <si>
    <t>Суп с рыбными консервами</t>
  </si>
  <si>
    <t>Котлета из мяса птицы</t>
  </si>
  <si>
    <t>Соус сметанный</t>
  </si>
  <si>
    <t>Каша гречневая рассыпчатая</t>
  </si>
  <si>
    <t>Компот из сухофруктов</t>
  </si>
  <si>
    <t>напиток</t>
  </si>
  <si>
    <t>Хлеб пшеничный</t>
  </si>
  <si>
    <t>Плов из отварной говядины</t>
  </si>
  <si>
    <t xml:space="preserve">Чай с молоком  </t>
  </si>
  <si>
    <t xml:space="preserve">Пряник </t>
  </si>
  <si>
    <t>Молоко кипяченое</t>
  </si>
  <si>
    <t>Булочка Дорожная</t>
  </si>
  <si>
    <t>Морская капуста</t>
  </si>
  <si>
    <t>Щи из свежей капусты с картофелем, со сметаной, с туш.говядиной</t>
  </si>
  <si>
    <t>Котлета из мяса говядины</t>
  </si>
  <si>
    <t>Пюре картофельное</t>
  </si>
  <si>
    <t>Напиток из шиповника</t>
  </si>
  <si>
    <t>Макаронник с мясом</t>
  </si>
  <si>
    <t>Чай с сахаром</t>
  </si>
  <si>
    <t>Кукуруза отварная</t>
  </si>
  <si>
    <t>Печенье Творожное</t>
  </si>
  <si>
    <t>Кисломолочный продукт Кефир</t>
  </si>
  <si>
    <t>Шанежка с картофелем</t>
  </si>
  <si>
    <t>Огурец соленый</t>
  </si>
  <si>
    <t>Борщ из свежей капусты с картофелем, со сметаной</t>
  </si>
  <si>
    <t>Рагу из овощей с мясом</t>
  </si>
  <si>
    <t>Сок</t>
  </si>
  <si>
    <t>1</t>
  </si>
  <si>
    <t>Каша "Дружба"</t>
  </si>
  <si>
    <t>Какао с молоком</t>
  </si>
  <si>
    <t>Кисломолочный продукт Снежок</t>
  </si>
  <si>
    <t>Яблоко</t>
  </si>
  <si>
    <t>Суп картофельный с клецками и мясом птицы</t>
  </si>
  <si>
    <t>Тефтели</t>
  </si>
  <si>
    <t>Капуста тушеная</t>
  </si>
  <si>
    <t>Плов из мяса птицы</t>
  </si>
  <si>
    <t>Чай с молоком</t>
  </si>
  <si>
    <t>Вафли Яшкино</t>
  </si>
  <si>
    <t xml:space="preserve">Кукуруза консервированная отварная </t>
  </si>
  <si>
    <t>Борщ с капустой и картофелем, со сметаной</t>
  </si>
  <si>
    <t>Рыба, тушеная в томате с овощами</t>
  </si>
  <si>
    <t>Каша манная молочная жидкая</t>
  </si>
  <si>
    <t>Печенье Сахарное</t>
  </si>
  <si>
    <t>Сырники из творога запеченые с молоком сгущеным</t>
  </si>
  <si>
    <t>Капуста тушеная с рисом и мясом птицы</t>
  </si>
  <si>
    <t>Суп картофельный с мак.изделиями и мясом птицы</t>
  </si>
  <si>
    <t>Котлета рыбная</t>
  </si>
  <si>
    <t xml:space="preserve">Печенье </t>
  </si>
  <si>
    <t>Кисломолочный продукт</t>
  </si>
  <si>
    <t>Апельсин</t>
  </si>
  <si>
    <t>Свекольник со сметаной</t>
  </si>
  <si>
    <t>Курица в соусе с томатом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</si>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</sst>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5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orkbookViewId="0"/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8" t="s">
        <v>24</v>
      </c>
      <c r="C1" s="99"/>
      <c r="D1" s="100"/>
      <c r="E1" t="s">
        <v>19</v>
      </c>
      <c r="F1" s="19" t="s">
        <v>66</v>
      </c>
      <c r="I1" t="s">
        <v>1</v>
      </c>
      <c r="J1" s="18">
        <v>44335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3">
        <v>18</v>
      </c>
      <c r="D4" s="27" t="s">
        <v>25</v>
      </c>
      <c r="E4" s="13">
        <v>200</v>
      </c>
      <c r="F4" s="20">
        <v>24.49</v>
      </c>
      <c r="G4" s="20">
        <v>314.33</v>
      </c>
      <c r="H4" s="20">
        <f>13.06*165/200</f>
        <v>10.7745</v>
      </c>
      <c r="I4" s="20">
        <f>18.57*165/200</f>
        <v>15.320250000000001</v>
      </c>
      <c r="J4" s="38">
        <f>36.51*165/200</f>
        <v>30.120749999999997</v>
      </c>
    </row>
    <row r="5" spans="1:10" x14ac:dyDescent="0.3">
      <c r="A5" s="5"/>
      <c r="B5" s="1" t="s">
        <v>12</v>
      </c>
      <c r="C5" s="34">
        <v>30</v>
      </c>
      <c r="D5" s="28" t="s">
        <v>26</v>
      </c>
      <c r="E5" s="14">
        <v>200</v>
      </c>
      <c r="F5" s="21">
        <v>2.91</v>
      </c>
      <c r="G5" s="21">
        <v>65</v>
      </c>
      <c r="H5" s="21">
        <v>0.2</v>
      </c>
      <c r="I5" s="21">
        <v>0</v>
      </c>
      <c r="J5" s="39">
        <v>16</v>
      </c>
    </row>
    <row r="6" spans="1:10" x14ac:dyDescent="0.3">
      <c r="A6" s="5"/>
      <c r="B6" s="1" t="s">
        <v>20</v>
      </c>
      <c r="C6" s="34" t="s">
        <v>27</v>
      </c>
      <c r="D6" s="28" t="s">
        <v>28</v>
      </c>
      <c r="E6" s="14">
        <v>23</v>
      </c>
      <c r="F6" s="21">
        <v>0.95</v>
      </c>
      <c r="G6" s="21">
        <v>46</v>
      </c>
      <c r="H6" s="21">
        <f>0.98*23/20</f>
        <v>1.127</v>
      </c>
      <c r="I6" s="21">
        <f>0.2*23/20</f>
        <v>0.23000000000000004</v>
      </c>
      <c r="J6" s="39">
        <f>8.95*23/20</f>
        <v>10.2925</v>
      </c>
    </row>
    <row r="7" spans="1:10" x14ac:dyDescent="0.3">
      <c r="A7" s="5"/>
      <c r="B7" s="2"/>
      <c r="C7" s="34" t="s">
        <v>27</v>
      </c>
      <c r="D7" s="28" t="s">
        <v>29</v>
      </c>
      <c r="E7" s="14">
        <v>24</v>
      </c>
      <c r="F7" s="21">
        <v>1.82</v>
      </c>
      <c r="G7" s="21">
        <v>49.92</v>
      </c>
      <c r="H7" s="21">
        <f>1.6*24/20</f>
        <v>1.9200000000000004</v>
      </c>
      <c r="I7" s="21">
        <f>0.03*24/20</f>
        <v>3.5999999999999997E-2</v>
      </c>
      <c r="J7" s="39">
        <f>8.02*24/20</f>
        <v>9.6239999999999988</v>
      </c>
    </row>
    <row r="8" spans="1:10" x14ac:dyDescent="0.3">
      <c r="A8" s="5"/>
      <c r="B8" s="24" t="s">
        <v>30</v>
      </c>
      <c r="C8" s="35">
        <v>3</v>
      </c>
      <c r="D8" s="31" t="s">
        <v>31</v>
      </c>
      <c r="E8" s="25">
        <v>10</v>
      </c>
      <c r="F8" s="26">
        <v>7.04</v>
      </c>
      <c r="G8" s="26">
        <v>64.72</v>
      </c>
      <c r="H8" s="26">
        <v>0.08</v>
      </c>
      <c r="I8" s="26">
        <v>7.15</v>
      </c>
      <c r="J8" s="40">
        <v>0.12</v>
      </c>
    </row>
    <row r="9" spans="1:10" x14ac:dyDescent="0.3">
      <c r="A9" s="32"/>
      <c r="B9" s="2"/>
      <c r="C9" s="34">
        <v>6</v>
      </c>
      <c r="D9" s="28" t="s">
        <v>32</v>
      </c>
      <c r="E9" s="14">
        <v>12</v>
      </c>
      <c r="F9" s="21">
        <v>7.3</v>
      </c>
      <c r="G9" s="21">
        <v>36</v>
      </c>
      <c r="H9" s="21">
        <f>1.36*12/12</f>
        <v>1.36</v>
      </c>
      <c r="I9" s="21">
        <f>2.76*12/12</f>
        <v>2.76</v>
      </c>
      <c r="J9" s="21">
        <f>0.31*12/12</f>
        <v>0.31</v>
      </c>
    </row>
    <row r="10" spans="1:10" ht="15" thickBot="1" x14ac:dyDescent="0.35">
      <c r="A10" s="5"/>
      <c r="B10" s="2"/>
      <c r="C10" s="34" t="s">
        <v>27</v>
      </c>
      <c r="D10" s="28" t="s">
        <v>33</v>
      </c>
      <c r="E10" s="14">
        <v>20</v>
      </c>
      <c r="F10" s="21">
        <v>4.09</v>
      </c>
      <c r="G10" s="21">
        <v>63.56</v>
      </c>
      <c r="H10" s="21">
        <f>2.14*20/40</f>
        <v>1.07</v>
      </c>
      <c r="I10" s="21">
        <f>2.8*20/40</f>
        <v>1.4</v>
      </c>
      <c r="J10" s="21">
        <f>23.34*20/40</f>
        <v>11.67</v>
      </c>
    </row>
    <row r="11" spans="1:10" x14ac:dyDescent="0.3">
      <c r="A11" s="3" t="s">
        <v>34</v>
      </c>
      <c r="B11" s="9"/>
      <c r="C11" s="33">
        <v>75</v>
      </c>
      <c r="D11" s="27" t="s">
        <v>35</v>
      </c>
      <c r="E11" s="13">
        <v>200</v>
      </c>
      <c r="F11" s="20">
        <v>7.81</v>
      </c>
      <c r="G11" s="20">
        <v>138</v>
      </c>
      <c r="H11" s="20">
        <v>2.74</v>
      </c>
      <c r="I11" s="20">
        <v>3.23</v>
      </c>
      <c r="J11" s="38">
        <v>24.11</v>
      </c>
    </row>
    <row r="12" spans="1:10" x14ac:dyDescent="0.3">
      <c r="A12" s="5"/>
      <c r="B12" s="2"/>
      <c r="C12" s="34">
        <v>62</v>
      </c>
      <c r="D12" s="28" t="s">
        <v>36</v>
      </c>
      <c r="E12" s="14">
        <v>110</v>
      </c>
      <c r="F12" s="21">
        <v>19.809999999999999</v>
      </c>
      <c r="G12" s="21">
        <v>299.02</v>
      </c>
      <c r="H12" s="21">
        <f>10.49*1.1</f>
        <v>11.539000000000001</v>
      </c>
      <c r="I12" s="21">
        <f>11.32*1.1</f>
        <v>12.452000000000002</v>
      </c>
      <c r="J12" s="39">
        <f>32*1.1</f>
        <v>35.200000000000003</v>
      </c>
    </row>
    <row r="13" spans="1:10" ht="15" thickBot="1" x14ac:dyDescent="0.35">
      <c r="A13" s="6"/>
      <c r="B13" s="7"/>
      <c r="C13" s="36" t="s">
        <v>27</v>
      </c>
      <c r="D13" s="29" t="s">
        <v>37</v>
      </c>
      <c r="E13" s="15">
        <v>25</v>
      </c>
      <c r="F13" s="22">
        <v>8.82</v>
      </c>
      <c r="G13" s="22">
        <v>79.45</v>
      </c>
      <c r="H13" s="21">
        <f>2.14*25/40</f>
        <v>1.3374999999999999</v>
      </c>
      <c r="I13" s="21">
        <f>2.8*25/40</f>
        <v>1.75</v>
      </c>
      <c r="J13" s="21">
        <f>23.34*25/40</f>
        <v>14.5875</v>
      </c>
    </row>
    <row r="14" spans="1:10" x14ac:dyDescent="0.3">
      <c r="A14" s="5" t="s">
        <v>13</v>
      </c>
      <c r="B14" s="8" t="s">
        <v>14</v>
      </c>
      <c r="C14" s="37">
        <v>59</v>
      </c>
      <c r="D14" s="30" t="s">
        <v>38</v>
      </c>
      <c r="E14" s="17">
        <v>40</v>
      </c>
      <c r="F14" s="23">
        <v>3.48</v>
      </c>
      <c r="G14" s="23">
        <v>50</v>
      </c>
      <c r="H14" s="23">
        <f>1.26*40/60</f>
        <v>0.84</v>
      </c>
      <c r="I14" s="23">
        <f>4.08*40/60</f>
        <v>2.7199999999999998</v>
      </c>
      <c r="J14" s="42">
        <f>8.28*40/60</f>
        <v>5.52</v>
      </c>
    </row>
    <row r="15" spans="1:10" x14ac:dyDescent="0.3">
      <c r="A15" s="5"/>
      <c r="B15" s="1" t="s">
        <v>15</v>
      </c>
      <c r="C15" s="34">
        <v>60</v>
      </c>
      <c r="D15" s="28" t="s">
        <v>39</v>
      </c>
      <c r="E15" s="14">
        <v>200</v>
      </c>
      <c r="F15" s="21">
        <v>16.36</v>
      </c>
      <c r="G15" s="21">
        <v>110.4</v>
      </c>
      <c r="H15" s="21">
        <v>6.78</v>
      </c>
      <c r="I15" s="21">
        <v>3.06</v>
      </c>
      <c r="J15" s="39">
        <v>11.06</v>
      </c>
    </row>
    <row r="16" spans="1:10" x14ac:dyDescent="0.3">
      <c r="A16" s="5"/>
      <c r="B16" s="1" t="s">
        <v>16</v>
      </c>
      <c r="C16" s="34">
        <v>14</v>
      </c>
      <c r="D16" s="28" t="s">
        <v>40</v>
      </c>
      <c r="E16" s="14">
        <v>90</v>
      </c>
      <c r="F16" s="21">
        <v>29.63</v>
      </c>
      <c r="G16" s="21">
        <v>214.2</v>
      </c>
      <c r="H16" s="21">
        <f>13.62*90/90</f>
        <v>13.62</v>
      </c>
      <c r="I16" s="21">
        <f>12.68*90/90</f>
        <v>12.68</v>
      </c>
      <c r="J16" s="39">
        <f>7.61*90/90</f>
        <v>7.6099999999999994</v>
      </c>
    </row>
    <row r="17" spans="1:10" x14ac:dyDescent="0.3">
      <c r="A17" s="5"/>
      <c r="B17" s="1"/>
      <c r="C17" s="34">
        <v>42</v>
      </c>
      <c r="D17" s="28" t="s">
        <v>41</v>
      </c>
      <c r="E17" s="14">
        <v>20</v>
      </c>
      <c r="F17" s="21">
        <v>3.09</v>
      </c>
      <c r="G17" s="21">
        <v>23.06</v>
      </c>
      <c r="H17" s="21">
        <v>0.31</v>
      </c>
      <c r="I17" s="21">
        <v>2.13</v>
      </c>
      <c r="J17" s="39">
        <v>0.68</v>
      </c>
    </row>
    <row r="18" spans="1:10" x14ac:dyDescent="0.3">
      <c r="A18" s="5"/>
      <c r="B18" s="1" t="s">
        <v>17</v>
      </c>
      <c r="C18" s="34">
        <v>24</v>
      </c>
      <c r="D18" s="28" t="s">
        <v>42</v>
      </c>
      <c r="E18" s="14">
        <v>150</v>
      </c>
      <c r="F18" s="21">
        <v>13.95</v>
      </c>
      <c r="G18" s="21">
        <f>361.13*150/180</f>
        <v>300.94166666666666</v>
      </c>
      <c r="H18" s="21">
        <f>62.8*150/150</f>
        <v>62.8</v>
      </c>
      <c r="I18" s="21">
        <f>9.94*150/150</f>
        <v>9.94</v>
      </c>
      <c r="J18" s="39">
        <f>46.69*150/150</f>
        <v>46.69</v>
      </c>
    </row>
    <row r="19" spans="1:10" x14ac:dyDescent="0.3">
      <c r="A19" s="5"/>
      <c r="B19" s="1" t="s">
        <v>44</v>
      </c>
      <c r="C19" s="34">
        <v>17</v>
      </c>
      <c r="D19" s="28" t="s">
        <v>43</v>
      </c>
      <c r="E19" s="14">
        <v>200</v>
      </c>
      <c r="F19" s="21">
        <v>3.49</v>
      </c>
      <c r="G19" s="21">
        <v>141.4</v>
      </c>
      <c r="H19" s="21">
        <v>0.08</v>
      </c>
      <c r="I19" s="21">
        <v>0</v>
      </c>
      <c r="J19" s="39">
        <v>35</v>
      </c>
    </row>
    <row r="20" spans="1:10" x14ac:dyDescent="0.3">
      <c r="A20" s="5"/>
      <c r="B20" s="1" t="s">
        <v>21</v>
      </c>
      <c r="C20" s="34" t="s">
        <v>27</v>
      </c>
      <c r="D20" s="28" t="s">
        <v>45</v>
      </c>
      <c r="E20" s="14">
        <v>31</v>
      </c>
      <c r="F20" s="21">
        <v>1.25</v>
      </c>
      <c r="G20" s="21">
        <v>62</v>
      </c>
      <c r="H20" s="21">
        <f>2.4*31/30</f>
        <v>2.4799999999999995</v>
      </c>
      <c r="I20" s="21">
        <f>0.45*31/30</f>
        <v>0.46500000000000002</v>
      </c>
      <c r="J20" s="39">
        <f>11.37*31/30</f>
        <v>11.748999999999999</v>
      </c>
    </row>
    <row r="21" spans="1:10" x14ac:dyDescent="0.3">
      <c r="A21" s="5"/>
      <c r="B21" s="1" t="s">
        <v>18</v>
      </c>
      <c r="C21" s="34" t="s">
        <v>27</v>
      </c>
      <c r="D21" s="28" t="s">
        <v>28</v>
      </c>
      <c r="E21" s="14">
        <v>31</v>
      </c>
      <c r="F21" s="21">
        <v>1.65</v>
      </c>
      <c r="G21" s="21">
        <v>64.48</v>
      </c>
      <c r="H21" s="21">
        <f>1.47*31/30</f>
        <v>1.5189999999999999</v>
      </c>
      <c r="I21" s="21">
        <f>0.3*31/30</f>
        <v>0.30999999999999994</v>
      </c>
      <c r="J21" s="39">
        <f>13.44*31/30</f>
        <v>13.888</v>
      </c>
    </row>
    <row r="22" spans="1:10" ht="15" thickBot="1" x14ac:dyDescent="0.35">
      <c r="A22" s="6"/>
      <c r="B22" s="7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9" sqref="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8" t="s">
        <v>24</v>
      </c>
      <c r="C1" s="99"/>
      <c r="D1" s="100"/>
      <c r="E1" t="s">
        <v>19</v>
      </c>
      <c r="F1" s="19" t="s">
        <v>66</v>
      </c>
      <c r="I1" t="s">
        <v>1</v>
      </c>
      <c r="J1" s="18">
        <v>44336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3">
        <v>72</v>
      </c>
      <c r="D4" s="27" t="s">
        <v>46</v>
      </c>
      <c r="E4" s="13">
        <v>160</v>
      </c>
      <c r="F4" s="20">
        <v>36.78</v>
      </c>
      <c r="G4" s="20">
        <v>249.6</v>
      </c>
      <c r="H4" s="20">
        <f>23.6*160/200</f>
        <v>18.88</v>
      </c>
      <c r="I4" s="20">
        <f>8.93*160/200</f>
        <v>7.1440000000000001</v>
      </c>
      <c r="J4" s="38">
        <f>34.27*160/200</f>
        <v>27.416000000000004</v>
      </c>
    </row>
    <row r="5" spans="1:10" x14ac:dyDescent="0.3">
      <c r="A5" s="5"/>
      <c r="B5" s="1" t="s">
        <v>12</v>
      </c>
      <c r="C5" s="34">
        <v>20</v>
      </c>
      <c r="D5" s="28" t="s">
        <v>47</v>
      </c>
      <c r="E5" s="14">
        <v>200</v>
      </c>
      <c r="F5" s="21">
        <v>4.57</v>
      </c>
      <c r="G5" s="21">
        <v>91</v>
      </c>
      <c r="H5" s="21">
        <v>1.4</v>
      </c>
      <c r="I5" s="21">
        <v>1.6</v>
      </c>
      <c r="J5" s="39">
        <v>17.7</v>
      </c>
    </row>
    <row r="6" spans="1:10" x14ac:dyDescent="0.3">
      <c r="A6" s="5"/>
      <c r="B6" s="1" t="s">
        <v>20</v>
      </c>
      <c r="C6" s="34" t="s">
        <v>27</v>
      </c>
      <c r="D6" s="28" t="s">
        <v>28</v>
      </c>
      <c r="E6" s="14">
        <v>22</v>
      </c>
      <c r="F6" s="21">
        <v>0.91</v>
      </c>
      <c r="G6" s="21">
        <v>60</v>
      </c>
      <c r="H6" s="21">
        <v>1.47</v>
      </c>
      <c r="I6" s="21">
        <v>0.3</v>
      </c>
      <c r="J6" s="39">
        <v>13.44</v>
      </c>
    </row>
    <row r="7" spans="1:10" x14ac:dyDescent="0.3">
      <c r="A7" s="5"/>
      <c r="B7" s="2"/>
      <c r="C7" s="34" t="s">
        <v>27</v>
      </c>
      <c r="D7" s="28" t="s">
        <v>45</v>
      </c>
      <c r="E7" s="14">
        <v>23</v>
      </c>
      <c r="F7" s="21">
        <v>1.21</v>
      </c>
      <c r="G7" s="21">
        <v>62.4</v>
      </c>
      <c r="H7" s="21">
        <v>2.4</v>
      </c>
      <c r="I7" s="21">
        <v>0.45</v>
      </c>
      <c r="J7" s="39">
        <v>11.37</v>
      </c>
    </row>
    <row r="8" spans="1:10" ht="15" thickBot="1" x14ac:dyDescent="0.35">
      <c r="A8" s="5"/>
      <c r="B8" s="24" t="s">
        <v>30</v>
      </c>
      <c r="C8" s="35" t="s">
        <v>27</v>
      </c>
      <c r="D8" s="31" t="s">
        <v>48</v>
      </c>
      <c r="E8" s="25">
        <v>34</v>
      </c>
      <c r="F8" s="26">
        <v>5.14</v>
      </c>
      <c r="G8" s="26">
        <f>190.76*34/60</f>
        <v>108.09733333333334</v>
      </c>
      <c r="H8" s="26">
        <f>3.22*34/60</f>
        <v>1.8246666666666667</v>
      </c>
      <c r="I8" s="26">
        <f>4.2*34/60</f>
        <v>2.3800000000000003</v>
      </c>
      <c r="J8" s="40">
        <f>35.02*34/60</f>
        <v>19.844666666666669</v>
      </c>
    </row>
    <row r="9" spans="1:10" x14ac:dyDescent="0.3">
      <c r="A9" s="3" t="s">
        <v>34</v>
      </c>
      <c r="B9" s="9"/>
      <c r="C9" s="33">
        <v>8</v>
      </c>
      <c r="D9" s="27" t="s">
        <v>49</v>
      </c>
      <c r="E9" s="13">
        <v>200</v>
      </c>
      <c r="F9" s="20">
        <v>12.68</v>
      </c>
      <c r="G9" s="20">
        <v>108</v>
      </c>
      <c r="H9" s="20">
        <v>5.8</v>
      </c>
      <c r="I9" s="20">
        <v>5</v>
      </c>
      <c r="J9" s="38">
        <v>9.6</v>
      </c>
    </row>
    <row r="10" spans="1:10" x14ac:dyDescent="0.3">
      <c r="A10" s="5"/>
      <c r="B10" s="2"/>
      <c r="C10" s="35" t="s">
        <v>27</v>
      </c>
      <c r="D10" s="31" t="s">
        <v>48</v>
      </c>
      <c r="E10" s="25">
        <v>34</v>
      </c>
      <c r="F10" s="26">
        <v>5.17</v>
      </c>
      <c r="G10" s="26">
        <f>190.76*34/60</f>
        <v>108.09733333333334</v>
      </c>
      <c r="H10" s="26">
        <f>3.22*34/60</f>
        <v>1.8246666666666667</v>
      </c>
      <c r="I10" s="26">
        <f>4.2*34/60</f>
        <v>2.3800000000000003</v>
      </c>
      <c r="J10" s="40">
        <f>35.02*34/60</f>
        <v>19.844666666666669</v>
      </c>
    </row>
    <row r="11" spans="1:10" ht="15" thickBot="1" x14ac:dyDescent="0.35">
      <c r="A11" s="6"/>
      <c r="B11" s="7"/>
      <c r="C11" s="36">
        <v>67</v>
      </c>
      <c r="D11" s="29" t="s">
        <v>50</v>
      </c>
      <c r="E11" s="15">
        <v>100</v>
      </c>
      <c r="F11" s="22">
        <v>18.62</v>
      </c>
      <c r="G11" s="22">
        <f>376.67*100/100</f>
        <v>376.67</v>
      </c>
      <c r="H11" s="21">
        <f>7*100/100</f>
        <v>7</v>
      </c>
      <c r="I11" s="21">
        <f>13.83*100/100</f>
        <v>13.83</v>
      </c>
      <c r="J11" s="21">
        <f>55.83*100/100</f>
        <v>55.83</v>
      </c>
    </row>
    <row r="12" spans="1:10" x14ac:dyDescent="0.3">
      <c r="A12" s="5" t="s">
        <v>13</v>
      </c>
      <c r="B12" s="8" t="s">
        <v>14</v>
      </c>
      <c r="C12" s="37">
        <v>54</v>
      </c>
      <c r="D12" s="30" t="s">
        <v>51</v>
      </c>
      <c r="E12" s="17">
        <v>50</v>
      </c>
      <c r="F12" s="23">
        <v>7.26</v>
      </c>
      <c r="G12" s="23">
        <f>75*50/60</f>
        <v>62.5</v>
      </c>
      <c r="H12" s="23">
        <f>0.5*50/60</f>
        <v>0.41666666666666669</v>
      </c>
      <c r="I12" s="23">
        <f>5.1*50/60</f>
        <v>4.2499999999999991</v>
      </c>
      <c r="J12" s="42">
        <f>0</f>
        <v>0</v>
      </c>
    </row>
    <row r="13" spans="1:10" ht="28.8" x14ac:dyDescent="0.3">
      <c r="A13" s="5"/>
      <c r="B13" s="1" t="s">
        <v>15</v>
      </c>
      <c r="C13" s="34">
        <v>33</v>
      </c>
      <c r="D13" s="28" t="s">
        <v>52</v>
      </c>
      <c r="E13" s="14">
        <v>250</v>
      </c>
      <c r="F13" s="21">
        <v>10.57</v>
      </c>
      <c r="G13" s="21">
        <v>108.75</v>
      </c>
      <c r="H13" s="21">
        <v>1.72</v>
      </c>
      <c r="I13" s="21">
        <v>6.18</v>
      </c>
      <c r="J13" s="39">
        <v>11.66</v>
      </c>
    </row>
    <row r="14" spans="1:10" x14ac:dyDescent="0.3">
      <c r="A14" s="5"/>
      <c r="B14" s="1" t="s">
        <v>16</v>
      </c>
      <c r="C14" s="34">
        <v>58</v>
      </c>
      <c r="D14" s="28" t="s">
        <v>53</v>
      </c>
      <c r="E14" s="14">
        <v>90</v>
      </c>
      <c r="F14" s="21">
        <v>32.840000000000003</v>
      </c>
      <c r="G14" s="21">
        <v>257.39999999999998</v>
      </c>
      <c r="H14" s="21">
        <v>16.02</v>
      </c>
      <c r="I14" s="21">
        <v>15.75</v>
      </c>
      <c r="J14" s="39">
        <v>12.87</v>
      </c>
    </row>
    <row r="15" spans="1:10" x14ac:dyDescent="0.3">
      <c r="A15" s="5"/>
      <c r="B15" s="1" t="s">
        <v>17</v>
      </c>
      <c r="C15" s="34">
        <v>7</v>
      </c>
      <c r="D15" s="28" t="s">
        <v>54</v>
      </c>
      <c r="E15" s="14">
        <v>150</v>
      </c>
      <c r="F15" s="21">
        <v>12.72</v>
      </c>
      <c r="G15" s="21">
        <v>132.6</v>
      </c>
      <c r="H15" s="21">
        <f>3.74*150/180</f>
        <v>3.1166666666666667</v>
      </c>
      <c r="I15" s="21">
        <f>6.12*150/180</f>
        <v>5.0999999999999996</v>
      </c>
      <c r="J15" s="39">
        <f>22.28*150/180</f>
        <v>18.566666666666666</v>
      </c>
    </row>
    <row r="16" spans="1:10" x14ac:dyDescent="0.3">
      <c r="A16" s="5"/>
      <c r="B16" s="1" t="s">
        <v>44</v>
      </c>
      <c r="C16" s="34">
        <v>35</v>
      </c>
      <c r="D16" s="28" t="s">
        <v>55</v>
      </c>
      <c r="E16" s="14">
        <v>200</v>
      </c>
      <c r="F16" s="21">
        <v>6.37</v>
      </c>
      <c r="G16" s="21">
        <v>97</v>
      </c>
      <c r="H16" s="21">
        <v>0.7</v>
      </c>
      <c r="I16" s="21">
        <v>0.3</v>
      </c>
      <c r="J16" s="39">
        <v>22.8</v>
      </c>
    </row>
    <row r="17" spans="1:10" x14ac:dyDescent="0.3">
      <c r="A17" s="5"/>
      <c r="B17" s="1" t="s">
        <v>21</v>
      </c>
      <c r="C17" s="34" t="s">
        <v>27</v>
      </c>
      <c r="D17" s="28" t="s">
        <v>45</v>
      </c>
      <c r="E17" s="14">
        <v>33</v>
      </c>
      <c r="F17" s="21">
        <v>1.33</v>
      </c>
      <c r="G17" s="21">
        <v>66</v>
      </c>
      <c r="H17" s="21">
        <f>2.4*33/30</f>
        <v>2.64</v>
      </c>
      <c r="I17" s="21">
        <f>0.45*33/30</f>
        <v>0.495</v>
      </c>
      <c r="J17" s="39">
        <f>11.37*33/30</f>
        <v>12.507</v>
      </c>
    </row>
    <row r="18" spans="1:10" x14ac:dyDescent="0.3">
      <c r="A18" s="5"/>
      <c r="B18" s="1" t="s">
        <v>18</v>
      </c>
      <c r="C18" s="34" t="s">
        <v>27</v>
      </c>
      <c r="D18" s="28" t="s">
        <v>28</v>
      </c>
      <c r="E18" s="14">
        <v>34</v>
      </c>
      <c r="F18" s="21">
        <v>1.81</v>
      </c>
      <c r="G18" s="21">
        <v>70.72</v>
      </c>
      <c r="H18" s="21">
        <f>1.47*34/30</f>
        <v>1.6659999999999999</v>
      </c>
      <c r="I18" s="21">
        <f>0.3*34/30</f>
        <v>0.33999999999999997</v>
      </c>
      <c r="J18" s="39">
        <f>13.44*34/30</f>
        <v>15.231999999999999</v>
      </c>
    </row>
    <row r="19" spans="1:10" ht="15" thickBot="1" x14ac:dyDescent="0.35">
      <c r="A19" s="6"/>
      <c r="B19" s="7"/>
      <c r="H19" s="15"/>
      <c r="I19" s="15"/>
      <c r="J19" s="1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104857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8" t="s">
        <v>24</v>
      </c>
      <c r="C1" s="99"/>
      <c r="D1" s="100"/>
      <c r="E1" t="s">
        <v>19</v>
      </c>
      <c r="F1" s="19" t="s">
        <v>66</v>
      </c>
      <c r="I1" t="s">
        <v>1</v>
      </c>
      <c r="J1" s="18">
        <v>44337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33">
        <v>32</v>
      </c>
      <c r="D4" s="27" t="s">
        <v>56</v>
      </c>
      <c r="E4" s="13">
        <v>150</v>
      </c>
      <c r="F4" s="20">
        <v>25.91</v>
      </c>
      <c r="G4" s="20">
        <v>313</v>
      </c>
      <c r="H4" s="20">
        <f>13.84*150/150</f>
        <v>13.84</v>
      </c>
      <c r="I4" s="20">
        <f>13.14*150/150</f>
        <v>13.14</v>
      </c>
      <c r="J4" s="38">
        <f>35.02*150/150</f>
        <v>35.020000000000003</v>
      </c>
    </row>
    <row r="5" spans="1:10" x14ac:dyDescent="0.3">
      <c r="A5" s="5"/>
      <c r="B5" s="1" t="s">
        <v>12</v>
      </c>
      <c r="C5" s="34">
        <v>57</v>
      </c>
      <c r="D5" s="28" t="s">
        <v>57</v>
      </c>
      <c r="E5" s="14">
        <v>200</v>
      </c>
      <c r="F5" s="21">
        <v>1.42</v>
      </c>
      <c r="G5" s="21">
        <v>60</v>
      </c>
      <c r="H5" s="21">
        <v>0.1</v>
      </c>
      <c r="I5" s="21">
        <v>0</v>
      </c>
      <c r="J5" s="39">
        <v>5</v>
      </c>
    </row>
    <row r="6" spans="1:10" x14ac:dyDescent="0.3">
      <c r="A6" s="5"/>
      <c r="B6" s="1" t="s">
        <v>20</v>
      </c>
      <c r="C6" s="34" t="s">
        <v>27</v>
      </c>
      <c r="D6" s="28" t="s">
        <v>28</v>
      </c>
      <c r="E6" s="14">
        <v>27</v>
      </c>
      <c r="F6" s="21">
        <v>1.0900000000000001</v>
      </c>
      <c r="G6" s="21">
        <v>54</v>
      </c>
      <c r="H6" s="21">
        <f>1.47*27/30</f>
        <v>1.323</v>
      </c>
      <c r="I6" s="21">
        <f>0.3*27/30</f>
        <v>0.26999999999999996</v>
      </c>
      <c r="J6" s="39">
        <f>13.44*27/30</f>
        <v>12.096</v>
      </c>
    </row>
    <row r="7" spans="1:10" x14ac:dyDescent="0.3">
      <c r="A7" s="5"/>
      <c r="B7" s="2"/>
      <c r="C7" s="34" t="s">
        <v>27</v>
      </c>
      <c r="D7" s="28" t="s">
        <v>45</v>
      </c>
      <c r="E7" s="14">
        <v>27</v>
      </c>
      <c r="F7" s="21">
        <v>1.44</v>
      </c>
      <c r="G7" s="21">
        <v>56.16</v>
      </c>
      <c r="H7" s="21">
        <f>2.4*27/30</f>
        <v>2.1599999999999997</v>
      </c>
      <c r="I7" s="21">
        <f>0.45*27/30</f>
        <v>0.40500000000000003</v>
      </c>
      <c r="J7" s="39">
        <f>11.37*27/30</f>
        <v>10.232999999999999</v>
      </c>
    </row>
    <row r="8" spans="1:10" x14ac:dyDescent="0.3">
      <c r="A8" s="5"/>
      <c r="B8" s="24" t="s">
        <v>30</v>
      </c>
      <c r="C8" s="35">
        <v>1</v>
      </c>
      <c r="D8" s="31" t="s">
        <v>58</v>
      </c>
      <c r="E8" s="25">
        <v>55</v>
      </c>
      <c r="F8" s="26">
        <v>16.829999999999998</v>
      </c>
      <c r="G8" s="26">
        <v>22</v>
      </c>
      <c r="H8" s="26">
        <f>2.33*55/75</f>
        <v>1.7086666666666668</v>
      </c>
      <c r="I8" s="26">
        <f>0.15*55/75</f>
        <v>0.11</v>
      </c>
      <c r="J8" s="40">
        <f>4.88*55/75</f>
        <v>3.5786666666666664</v>
      </c>
    </row>
    <row r="9" spans="1:10" ht="15" thickBot="1" x14ac:dyDescent="0.35">
      <c r="A9" s="5"/>
      <c r="B9" s="24"/>
      <c r="C9" s="35" t="s">
        <v>27</v>
      </c>
      <c r="D9" s="31" t="s">
        <v>59</v>
      </c>
      <c r="E9" s="25">
        <v>19</v>
      </c>
      <c r="F9" s="26">
        <v>1.91</v>
      </c>
      <c r="G9" s="26">
        <v>72.37</v>
      </c>
      <c r="H9" s="26">
        <v>3.53</v>
      </c>
      <c r="I9" s="26">
        <v>9.8800000000000008</v>
      </c>
      <c r="J9" s="40">
        <v>3.53</v>
      </c>
    </row>
    <row r="10" spans="1:10" x14ac:dyDescent="0.3">
      <c r="A10" s="3" t="s">
        <v>34</v>
      </c>
      <c r="B10" s="9"/>
      <c r="C10" s="33">
        <v>63</v>
      </c>
      <c r="D10" s="27" t="s">
        <v>60</v>
      </c>
      <c r="E10" s="13">
        <v>200</v>
      </c>
      <c r="F10" s="20">
        <v>15.78</v>
      </c>
      <c r="G10" s="20">
        <v>106</v>
      </c>
      <c r="H10" s="20">
        <v>5.8</v>
      </c>
      <c r="I10" s="20">
        <v>5</v>
      </c>
      <c r="J10" s="38">
        <v>8</v>
      </c>
    </row>
    <row r="11" spans="1:10" ht="15" thickBot="1" x14ac:dyDescent="0.35">
      <c r="A11" s="6"/>
      <c r="B11" s="7"/>
      <c r="C11" s="36">
        <v>44</v>
      </c>
      <c r="D11" s="29" t="s">
        <v>61</v>
      </c>
      <c r="E11" s="15">
        <v>100</v>
      </c>
      <c r="F11" s="22">
        <v>20.66</v>
      </c>
      <c r="G11" s="22">
        <v>356.67</v>
      </c>
      <c r="H11" s="22">
        <f>10.5*100/100</f>
        <v>10.5</v>
      </c>
      <c r="I11" s="22">
        <f>10.33*100/100</f>
        <v>10.33</v>
      </c>
      <c r="J11" s="41">
        <f>55.33*100/100</f>
        <v>55.33</v>
      </c>
    </row>
    <row r="12" spans="1:10" x14ac:dyDescent="0.3">
      <c r="A12" s="5" t="s">
        <v>13</v>
      </c>
      <c r="B12" s="8" t="s">
        <v>14</v>
      </c>
      <c r="C12" s="37">
        <v>4</v>
      </c>
      <c r="D12" s="30" t="s">
        <v>62</v>
      </c>
      <c r="E12" s="17">
        <v>30</v>
      </c>
      <c r="F12" s="23">
        <v>9.36</v>
      </c>
      <c r="G12" s="23">
        <v>4.2</v>
      </c>
      <c r="H12" s="23">
        <f>0.48*30/60</f>
        <v>0.23999999999999996</v>
      </c>
      <c r="I12" s="23">
        <f>0.06*30/60</f>
        <v>2.9999999999999995E-2</v>
      </c>
      <c r="J12" s="42">
        <f>1.5*30/60</f>
        <v>0.75</v>
      </c>
    </row>
    <row r="13" spans="1:10" ht="28.8" x14ac:dyDescent="0.3">
      <c r="A13" s="5"/>
      <c r="B13" s="1" t="s">
        <v>15</v>
      </c>
      <c r="C13" s="34">
        <v>22</v>
      </c>
      <c r="D13" s="28" t="s">
        <v>63</v>
      </c>
      <c r="E13" s="14">
        <v>255</v>
      </c>
      <c r="F13" s="21">
        <v>8.99</v>
      </c>
      <c r="G13" s="21">
        <v>108.5</v>
      </c>
      <c r="H13" s="21">
        <v>1.75</v>
      </c>
      <c r="I13" s="21">
        <v>6.05</v>
      </c>
      <c r="J13" s="39">
        <v>11.86</v>
      </c>
    </row>
    <row r="14" spans="1:10" x14ac:dyDescent="0.3">
      <c r="A14" s="5"/>
      <c r="B14" s="1" t="s">
        <v>16</v>
      </c>
      <c r="C14" s="34">
        <v>39</v>
      </c>
      <c r="D14" s="28" t="s">
        <v>64</v>
      </c>
      <c r="E14" s="14">
        <v>190</v>
      </c>
      <c r="F14" s="21">
        <v>40.89</v>
      </c>
      <c r="G14" s="21">
        <v>244.41</v>
      </c>
      <c r="H14" s="21">
        <f>13.43*190/220</f>
        <v>11.598636363636363</v>
      </c>
      <c r="I14" s="21">
        <f>17.52*190/220</f>
        <v>15.130909090909089</v>
      </c>
      <c r="J14" s="39">
        <f>16.06*190/220</f>
        <v>13.87</v>
      </c>
    </row>
    <row r="15" spans="1:10" x14ac:dyDescent="0.3">
      <c r="A15" s="5"/>
      <c r="B15" s="1" t="s">
        <v>44</v>
      </c>
      <c r="C15" s="34">
        <v>25</v>
      </c>
      <c r="D15" s="28" t="s">
        <v>65</v>
      </c>
      <c r="E15" s="14">
        <v>200</v>
      </c>
      <c r="F15" s="21">
        <v>10.55</v>
      </c>
      <c r="G15" s="21">
        <v>136</v>
      </c>
      <c r="H15" s="21">
        <v>0.6</v>
      </c>
      <c r="I15" s="21">
        <v>0</v>
      </c>
      <c r="J15" s="39">
        <v>33</v>
      </c>
    </row>
    <row r="16" spans="1:10" x14ac:dyDescent="0.3">
      <c r="A16" s="5"/>
      <c r="B16" s="1" t="s">
        <v>21</v>
      </c>
      <c r="C16" s="34" t="s">
        <v>27</v>
      </c>
      <c r="D16" s="28" t="s">
        <v>45</v>
      </c>
      <c r="E16" s="14">
        <v>33</v>
      </c>
      <c r="F16" s="21">
        <v>1.35</v>
      </c>
      <c r="G16" s="21">
        <v>66</v>
      </c>
      <c r="H16" s="21">
        <f>2.4*33/30</f>
        <v>2.64</v>
      </c>
      <c r="I16" s="21">
        <f>0.45*33/30</f>
        <v>0.495</v>
      </c>
      <c r="J16" s="39">
        <f>11.37*33/30</f>
        <v>12.507</v>
      </c>
    </row>
    <row r="17" spans="1:10" x14ac:dyDescent="0.3">
      <c r="A17" s="5"/>
      <c r="B17" s="1" t="s">
        <v>18</v>
      </c>
      <c r="C17" s="34" t="s">
        <v>27</v>
      </c>
      <c r="D17" s="28" t="s">
        <v>28</v>
      </c>
      <c r="E17" s="14">
        <v>33</v>
      </c>
      <c r="F17" s="21">
        <v>1.76</v>
      </c>
      <c r="G17" s="21">
        <v>68.64</v>
      </c>
      <c r="H17" s="21">
        <f>1.47*33/30</f>
        <v>1.617</v>
      </c>
      <c r="I17" s="21">
        <f>0.3*33/30</f>
        <v>0.33</v>
      </c>
      <c r="J17" s="39">
        <f>13.44*33/30</f>
        <v>14.783999999999999</v>
      </c>
    </row>
    <row r="18" spans="1:10" ht="15" thickBot="1" x14ac:dyDescent="0.35">
      <c r="A18" s="6"/>
      <c r="B18" s="7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sqref="A1:XFD104857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8" t="s">
        <v>24</v>
      </c>
      <c r="C1" s="99"/>
      <c r="D1" s="100"/>
      <c r="E1" t="s">
        <v>19</v>
      </c>
      <c r="F1" s="19" t="s">
        <v>66</v>
      </c>
      <c r="I1" t="s">
        <v>1</v>
      </c>
      <c r="J1" s="18">
        <v>44340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7" t="s">
        <v>11</v>
      </c>
      <c r="C4" s="58">
        <v>46</v>
      </c>
      <c r="D4" s="55" t="s">
        <v>67</v>
      </c>
      <c r="E4" s="48">
        <v>200</v>
      </c>
      <c r="F4" s="50">
        <v>12.51</v>
      </c>
      <c r="G4" s="50">
        <v>193.84</v>
      </c>
      <c r="H4" s="50">
        <v>5.21</v>
      </c>
      <c r="I4" s="50">
        <v>7.16</v>
      </c>
      <c r="J4" s="61">
        <v>27.84</v>
      </c>
    </row>
    <row r="5" spans="1:10" x14ac:dyDescent="0.3">
      <c r="A5" s="5"/>
      <c r="B5" s="45" t="s">
        <v>12</v>
      </c>
      <c r="C5" s="59">
        <v>36</v>
      </c>
      <c r="D5" s="56" t="s">
        <v>68</v>
      </c>
      <c r="E5" s="49">
        <v>200</v>
      </c>
      <c r="F5" s="51">
        <v>11.8</v>
      </c>
      <c r="G5" s="51">
        <v>150.80000000000001</v>
      </c>
      <c r="H5" s="51">
        <v>3.76</v>
      </c>
      <c r="I5" s="51">
        <v>3.2</v>
      </c>
      <c r="J5" s="62">
        <v>26.74</v>
      </c>
    </row>
    <row r="6" spans="1:10" x14ac:dyDescent="0.3">
      <c r="A6" s="5"/>
      <c r="B6" s="45" t="s">
        <v>20</v>
      </c>
      <c r="C6" s="59" t="s">
        <v>27</v>
      </c>
      <c r="D6" s="56" t="s">
        <v>28</v>
      </c>
      <c r="E6" s="49">
        <v>20</v>
      </c>
      <c r="F6" s="51">
        <v>0.83</v>
      </c>
      <c r="G6" s="51">
        <v>40</v>
      </c>
      <c r="H6" s="51">
        <v>0.98</v>
      </c>
      <c r="I6" s="51">
        <v>0.2</v>
      </c>
      <c r="J6" s="62">
        <v>8.9499999999999993</v>
      </c>
    </row>
    <row r="7" spans="1:10" x14ac:dyDescent="0.3">
      <c r="A7" s="5"/>
      <c r="B7" s="46"/>
      <c r="C7" s="59" t="s">
        <v>27</v>
      </c>
      <c r="D7" s="56" t="s">
        <v>45</v>
      </c>
      <c r="E7" s="49">
        <v>21</v>
      </c>
      <c r="F7" s="51">
        <v>1.58</v>
      </c>
      <c r="G7" s="51">
        <v>43.68</v>
      </c>
      <c r="H7" s="51">
        <v>1.6800000000000002</v>
      </c>
      <c r="I7" s="51">
        <v>3.15E-2</v>
      </c>
      <c r="J7" s="62">
        <v>8.4209999999999994</v>
      </c>
    </row>
    <row r="8" spans="1:10" x14ac:dyDescent="0.3">
      <c r="A8" s="5"/>
      <c r="B8" s="52" t="s">
        <v>30</v>
      </c>
      <c r="C8" s="60">
        <v>3</v>
      </c>
      <c r="D8" s="57" t="s">
        <v>31</v>
      </c>
      <c r="E8" s="53">
        <v>10</v>
      </c>
      <c r="F8" s="54">
        <v>7.04</v>
      </c>
      <c r="G8" s="54">
        <v>64.72</v>
      </c>
      <c r="H8" s="54">
        <v>0.08</v>
      </c>
      <c r="I8" s="54">
        <v>7.15</v>
      </c>
      <c r="J8" s="63">
        <v>0.12</v>
      </c>
    </row>
    <row r="9" spans="1:10" x14ac:dyDescent="0.3">
      <c r="A9" s="5"/>
      <c r="B9" s="52"/>
      <c r="C9" s="59">
        <v>6</v>
      </c>
      <c r="D9" s="56" t="s">
        <v>32</v>
      </c>
      <c r="E9" s="49">
        <v>17</v>
      </c>
      <c r="F9" s="51">
        <v>10.68</v>
      </c>
      <c r="G9" s="51">
        <v>51</v>
      </c>
      <c r="H9" s="51">
        <v>1.9266666666666667</v>
      </c>
      <c r="I9" s="51">
        <v>3.9099999999999997</v>
      </c>
      <c r="J9" s="51">
        <v>0.43916666666666665</v>
      </c>
    </row>
    <row r="10" spans="1:10" ht="15" thickBot="1" x14ac:dyDescent="0.35">
      <c r="A10" s="5"/>
      <c r="B10" s="52"/>
      <c r="C10" s="59" t="s">
        <v>27</v>
      </c>
      <c r="D10" s="57" t="s">
        <v>59</v>
      </c>
      <c r="E10" s="53">
        <v>38</v>
      </c>
      <c r="F10" s="54">
        <v>4.16</v>
      </c>
      <c r="G10" s="54">
        <v>144.74</v>
      </c>
      <c r="H10" s="54">
        <v>3.53</v>
      </c>
      <c r="I10" s="54">
        <v>9.8800000000000008</v>
      </c>
      <c r="J10" s="63">
        <v>3.53</v>
      </c>
    </row>
    <row r="11" spans="1:10" x14ac:dyDescent="0.3">
      <c r="A11" s="64" t="s">
        <v>34</v>
      </c>
      <c r="B11" s="67"/>
      <c r="C11" s="74">
        <v>63</v>
      </c>
      <c r="D11" s="72" t="s">
        <v>69</v>
      </c>
      <c r="E11" s="68">
        <v>200</v>
      </c>
      <c r="F11" s="70">
        <v>21.24</v>
      </c>
      <c r="G11" s="70">
        <v>106</v>
      </c>
      <c r="H11" s="70">
        <v>5.8</v>
      </c>
      <c r="I11" s="70">
        <v>5</v>
      </c>
      <c r="J11" s="76">
        <v>8</v>
      </c>
    </row>
    <row r="12" spans="1:10" ht="15" thickBot="1" x14ac:dyDescent="0.35">
      <c r="A12" s="65"/>
      <c r="B12" s="66"/>
      <c r="C12" s="75" t="s">
        <v>27</v>
      </c>
      <c r="D12" s="73" t="s">
        <v>70</v>
      </c>
      <c r="E12" s="69">
        <v>110</v>
      </c>
      <c r="F12" s="71">
        <v>15.2</v>
      </c>
      <c r="G12" s="71">
        <v>105.6</v>
      </c>
      <c r="H12" s="71">
        <v>1.65</v>
      </c>
      <c r="I12" s="71">
        <v>0.55000000000000004</v>
      </c>
      <c r="J12" s="77">
        <v>23.1</v>
      </c>
    </row>
    <row r="13" spans="1:10" x14ac:dyDescent="0.3">
      <c r="A13" s="79" t="s">
        <v>13</v>
      </c>
      <c r="B13" s="80" t="s">
        <v>14</v>
      </c>
      <c r="C13" s="92">
        <v>59</v>
      </c>
      <c r="D13" s="89" t="s">
        <v>38</v>
      </c>
      <c r="E13" s="83">
        <v>55</v>
      </c>
      <c r="F13" s="86">
        <v>3.89</v>
      </c>
      <c r="G13" s="86">
        <v>68.75</v>
      </c>
      <c r="H13" s="86">
        <v>1.155</v>
      </c>
      <c r="I13" s="86">
        <v>3.74</v>
      </c>
      <c r="J13" s="95">
        <v>7.59</v>
      </c>
    </row>
    <row r="14" spans="1:10" x14ac:dyDescent="0.3">
      <c r="A14" s="81"/>
      <c r="B14" s="78" t="s">
        <v>15</v>
      </c>
      <c r="C14" s="93">
        <v>55</v>
      </c>
      <c r="D14" s="90" t="s">
        <v>71</v>
      </c>
      <c r="E14" s="84">
        <v>260</v>
      </c>
      <c r="F14" s="87">
        <v>18.309999999999999</v>
      </c>
      <c r="G14" s="87">
        <v>193.5</v>
      </c>
      <c r="H14" s="87">
        <v>5.23</v>
      </c>
      <c r="I14" s="87">
        <v>6.28</v>
      </c>
      <c r="J14" s="96">
        <v>29</v>
      </c>
    </row>
    <row r="15" spans="1:10" x14ac:dyDescent="0.3">
      <c r="A15" s="81"/>
      <c r="B15" s="78" t="s">
        <v>16</v>
      </c>
      <c r="C15" s="93">
        <v>12</v>
      </c>
      <c r="D15" s="90" t="s">
        <v>72</v>
      </c>
      <c r="E15" s="84">
        <v>90</v>
      </c>
      <c r="F15" s="87">
        <v>25.3</v>
      </c>
      <c r="G15" s="87">
        <v>198.9</v>
      </c>
      <c r="H15" s="87">
        <v>10.69</v>
      </c>
      <c r="I15" s="87">
        <v>12.63</v>
      </c>
      <c r="J15" s="96">
        <v>10.79</v>
      </c>
    </row>
    <row r="16" spans="1:10" s="44" customFormat="1" x14ac:dyDescent="0.3">
      <c r="A16" s="81"/>
      <c r="B16" s="78" t="s">
        <v>17</v>
      </c>
      <c r="C16" s="93">
        <v>71</v>
      </c>
      <c r="D16" s="90" t="s">
        <v>73</v>
      </c>
      <c r="E16" s="84">
        <v>150</v>
      </c>
      <c r="F16" s="87">
        <v>11.87</v>
      </c>
      <c r="G16" s="87">
        <v>124.5</v>
      </c>
      <c r="H16" s="87">
        <v>3</v>
      </c>
      <c r="I16" s="87">
        <v>5.4</v>
      </c>
      <c r="J16" s="96">
        <v>15.9</v>
      </c>
    </row>
    <row r="17" spans="1:10" x14ac:dyDescent="0.3">
      <c r="A17" s="81"/>
      <c r="B17" s="78" t="s">
        <v>44</v>
      </c>
      <c r="C17" s="93">
        <v>25</v>
      </c>
      <c r="D17" s="90" t="s">
        <v>65</v>
      </c>
      <c r="E17" s="84">
        <v>200</v>
      </c>
      <c r="F17" s="87">
        <v>10.55</v>
      </c>
      <c r="G17" s="87">
        <v>136</v>
      </c>
      <c r="H17" s="87">
        <v>0.6</v>
      </c>
      <c r="I17" s="87">
        <v>0</v>
      </c>
      <c r="J17" s="96">
        <v>33</v>
      </c>
    </row>
    <row r="18" spans="1:10" x14ac:dyDescent="0.3">
      <c r="A18" s="81"/>
      <c r="B18" s="78" t="s">
        <v>21</v>
      </c>
      <c r="C18" s="93" t="s">
        <v>27</v>
      </c>
      <c r="D18" s="90" t="s">
        <v>45</v>
      </c>
      <c r="E18" s="84">
        <v>32</v>
      </c>
      <c r="F18" s="87">
        <v>1.71</v>
      </c>
      <c r="G18" s="87">
        <v>66.56</v>
      </c>
      <c r="H18" s="87">
        <v>2.56</v>
      </c>
      <c r="I18" s="87">
        <v>0.48000000000000004</v>
      </c>
      <c r="J18" s="96">
        <v>12.127999999999998</v>
      </c>
    </row>
    <row r="19" spans="1:10" ht="15" thickBot="1" x14ac:dyDescent="0.35">
      <c r="A19" s="82"/>
      <c r="B19" s="43" t="s">
        <v>18</v>
      </c>
      <c r="C19" s="94" t="s">
        <v>27</v>
      </c>
      <c r="D19" s="91" t="s">
        <v>28</v>
      </c>
      <c r="E19" s="85">
        <v>31</v>
      </c>
      <c r="F19" s="88">
        <v>1.28</v>
      </c>
      <c r="G19" s="88">
        <v>62</v>
      </c>
      <c r="H19" s="88">
        <v>1.5189999999999999</v>
      </c>
      <c r="I19" s="88">
        <v>0.30999999999999994</v>
      </c>
      <c r="J19" s="97">
        <v>13.888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D32" sqref="D32"/>
    </sheetView>
  </sheetViews>
  <sheetFormatPr defaultRowHeight="14.4" x14ac:dyDescent="0.3"/>
  <cols>
    <col min="1" max="1" width="12.109375" style="44" customWidth="1"/>
    <col min="2" max="2" width="11.5546875" style="44" customWidth="1"/>
    <col min="3" max="3" width="8" style="44" customWidth="1"/>
    <col min="4" max="4" width="41.5546875" style="44" customWidth="1"/>
    <col min="5" max="5" width="10.109375" style="44" customWidth="1"/>
    <col min="6" max="6" width="8.88671875" style="44"/>
    <col min="7" max="7" width="13.44140625" style="44" customWidth="1"/>
    <col min="8" max="8" width="7.6640625" style="44" customWidth="1"/>
    <col min="9" max="9" width="7.88671875" style="44" customWidth="1"/>
    <col min="10" max="10" width="10.44140625" style="44" customWidth="1"/>
    <col min="11" max="16384" width="8.88671875" style="44"/>
  </cols>
  <sheetData>
    <row r="1" spans="1:10" x14ac:dyDescent="0.3">
      <c r="A1" s="44" t="s">
        <v>0</v>
      </c>
      <c r="B1" s="98" t="s">
        <v>24</v>
      </c>
      <c r="C1" s="99"/>
      <c r="D1" s="100"/>
      <c r="E1" s="44" t="s">
        <v>19</v>
      </c>
      <c r="F1" s="19" t="s">
        <v>66</v>
      </c>
      <c r="I1" s="44" t="s">
        <v>1</v>
      </c>
      <c r="J1" s="18">
        <v>44341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79" t="s">
        <v>10</v>
      </c>
      <c r="B4" s="80" t="s">
        <v>11</v>
      </c>
      <c r="C4" s="92">
        <v>34</v>
      </c>
      <c r="D4" s="89" t="s">
        <v>74</v>
      </c>
      <c r="E4" s="83">
        <v>160</v>
      </c>
      <c r="F4" s="86">
        <v>26.71</v>
      </c>
      <c r="G4" s="86">
        <v>348.8</v>
      </c>
      <c r="H4" s="86">
        <v>15.89</v>
      </c>
      <c r="I4" s="86">
        <v>20.27</v>
      </c>
      <c r="J4" s="95">
        <v>25.71</v>
      </c>
    </row>
    <row r="5" spans="1:10" x14ac:dyDescent="0.3">
      <c r="A5" s="81"/>
      <c r="B5" s="78" t="s">
        <v>12</v>
      </c>
      <c r="C5" s="93">
        <v>20</v>
      </c>
      <c r="D5" s="90" t="s">
        <v>75</v>
      </c>
      <c r="E5" s="84">
        <v>200</v>
      </c>
      <c r="F5" s="87">
        <v>4.57</v>
      </c>
      <c r="G5" s="87">
        <v>91</v>
      </c>
      <c r="H5" s="87">
        <v>1.4</v>
      </c>
      <c r="I5" s="87">
        <v>1.6</v>
      </c>
      <c r="J5" s="96">
        <v>17.7</v>
      </c>
    </row>
    <row r="6" spans="1:10" x14ac:dyDescent="0.3">
      <c r="A6" s="81"/>
      <c r="B6" s="78" t="s">
        <v>20</v>
      </c>
      <c r="C6" s="93" t="s">
        <v>27</v>
      </c>
      <c r="D6" s="90" t="s">
        <v>28</v>
      </c>
      <c r="E6" s="84">
        <v>31</v>
      </c>
      <c r="F6" s="87">
        <v>1.28</v>
      </c>
      <c r="G6" s="87">
        <v>62</v>
      </c>
      <c r="H6" s="87">
        <f>0.98*31/20</f>
        <v>1.5189999999999999</v>
      </c>
      <c r="I6" s="87">
        <f>0.2*31/20</f>
        <v>0.31</v>
      </c>
      <c r="J6" s="96">
        <f>8.95*31/20</f>
        <v>13.872499999999999</v>
      </c>
    </row>
    <row r="7" spans="1:10" x14ac:dyDescent="0.3">
      <c r="A7" s="81"/>
      <c r="B7" s="46"/>
      <c r="C7" s="93" t="s">
        <v>27</v>
      </c>
      <c r="D7" s="90" t="s">
        <v>45</v>
      </c>
      <c r="E7" s="84">
        <v>32</v>
      </c>
      <c r="F7" s="87">
        <v>1.71</v>
      </c>
      <c r="G7" s="87">
        <v>66.56</v>
      </c>
      <c r="H7" s="87">
        <f>1.68*32/20</f>
        <v>2.6879999999999997</v>
      </c>
      <c r="I7" s="87">
        <f>0.03*32/20</f>
        <v>4.8000000000000001E-2</v>
      </c>
      <c r="J7" s="96">
        <f>8.02*32/20</f>
        <v>12.831999999999999</v>
      </c>
    </row>
    <row r="8" spans="1:10" x14ac:dyDescent="0.3">
      <c r="A8" s="81"/>
      <c r="B8" s="52" t="s">
        <v>30</v>
      </c>
      <c r="C8" s="60">
        <v>4</v>
      </c>
      <c r="D8" s="57" t="s">
        <v>62</v>
      </c>
      <c r="E8" s="53">
        <v>30</v>
      </c>
      <c r="F8" s="54">
        <v>10.25</v>
      </c>
      <c r="G8" s="54">
        <v>7.07</v>
      </c>
      <c r="H8" s="54">
        <f>0.66*30/60</f>
        <v>0.33</v>
      </c>
      <c r="I8" s="54">
        <f>0.12*30/60</f>
        <v>5.9999999999999991E-2</v>
      </c>
      <c r="J8" s="63">
        <f>2.28*30/60</f>
        <v>1.1399999999999999</v>
      </c>
    </row>
    <row r="9" spans="1:10" ht="15" thickBot="1" x14ac:dyDescent="0.35">
      <c r="A9" s="81"/>
      <c r="B9" s="52"/>
      <c r="C9" s="93" t="s">
        <v>27</v>
      </c>
      <c r="D9" s="57" t="s">
        <v>76</v>
      </c>
      <c r="E9" s="53">
        <v>20</v>
      </c>
      <c r="F9" s="54">
        <v>4.09</v>
      </c>
      <c r="G9" s="54">
        <v>63.56</v>
      </c>
      <c r="H9" s="54">
        <f>2.14*20/40</f>
        <v>1.07</v>
      </c>
      <c r="I9" s="54">
        <f>2.8*30/60</f>
        <v>1.4</v>
      </c>
      <c r="J9" s="63">
        <f>23.34*30/60</f>
        <v>11.67</v>
      </c>
    </row>
    <row r="10" spans="1:10" x14ac:dyDescent="0.3">
      <c r="A10" s="79" t="s">
        <v>34</v>
      </c>
      <c r="B10" s="67"/>
      <c r="C10" s="92">
        <v>63</v>
      </c>
      <c r="D10" s="89" t="s">
        <v>69</v>
      </c>
      <c r="E10" s="83">
        <v>200</v>
      </c>
      <c r="F10" s="86">
        <v>22.45</v>
      </c>
      <c r="G10" s="86">
        <v>106</v>
      </c>
      <c r="H10" s="86">
        <v>5.8</v>
      </c>
      <c r="I10" s="86">
        <v>5</v>
      </c>
      <c r="J10" s="95">
        <v>8</v>
      </c>
    </row>
    <row r="11" spans="1:10" ht="15" thickBot="1" x14ac:dyDescent="0.35">
      <c r="A11" s="82"/>
      <c r="B11" s="66"/>
      <c r="C11" s="94">
        <v>62</v>
      </c>
      <c r="D11" s="91" t="s">
        <v>36</v>
      </c>
      <c r="E11" s="85">
        <v>80</v>
      </c>
      <c r="F11" s="88">
        <v>13.99</v>
      </c>
      <c r="G11" s="88">
        <f>271.84*80/100</f>
        <v>217.47199999999998</v>
      </c>
      <c r="H11" s="88">
        <f>10.49*0.8</f>
        <v>8.3920000000000012</v>
      </c>
      <c r="I11" s="88">
        <f>11.32*0.8</f>
        <v>9.0560000000000009</v>
      </c>
      <c r="J11" s="97">
        <f>32*0.8</f>
        <v>25.6</v>
      </c>
    </row>
    <row r="12" spans="1:10" x14ac:dyDescent="0.3">
      <c r="A12" s="79" t="s">
        <v>13</v>
      </c>
      <c r="B12" s="80" t="s">
        <v>14</v>
      </c>
      <c r="C12" s="92">
        <v>1</v>
      </c>
      <c r="D12" s="89" t="s">
        <v>77</v>
      </c>
      <c r="E12" s="83">
        <v>60</v>
      </c>
      <c r="F12" s="86">
        <v>17.28</v>
      </c>
      <c r="G12" s="86">
        <v>24</v>
      </c>
      <c r="H12" s="86">
        <v>1.86</v>
      </c>
      <c r="I12" s="86">
        <v>0.12</v>
      </c>
      <c r="J12" s="95">
        <v>3.9</v>
      </c>
    </row>
    <row r="13" spans="1:10" x14ac:dyDescent="0.3">
      <c r="A13" s="81"/>
      <c r="B13" s="78" t="s">
        <v>15</v>
      </c>
      <c r="C13" s="93">
        <v>22</v>
      </c>
      <c r="D13" s="90" t="s">
        <v>78</v>
      </c>
      <c r="E13" s="84">
        <v>255</v>
      </c>
      <c r="F13" s="87">
        <v>8.82</v>
      </c>
      <c r="G13" s="87">
        <v>108.5</v>
      </c>
      <c r="H13" s="87">
        <v>1.75</v>
      </c>
      <c r="I13" s="87">
        <v>6.05</v>
      </c>
      <c r="J13" s="96">
        <v>11.86</v>
      </c>
    </row>
    <row r="14" spans="1:10" x14ac:dyDescent="0.3">
      <c r="A14" s="81"/>
      <c r="B14" s="78" t="s">
        <v>16</v>
      </c>
      <c r="C14" s="93">
        <v>51</v>
      </c>
      <c r="D14" s="90" t="s">
        <v>79</v>
      </c>
      <c r="E14" s="84">
        <v>90</v>
      </c>
      <c r="F14" s="87">
        <v>26.56</v>
      </c>
      <c r="G14" s="87">
        <v>94.5</v>
      </c>
      <c r="H14" s="87">
        <v>8.66</v>
      </c>
      <c r="I14" s="87">
        <v>4.47</v>
      </c>
      <c r="J14" s="96">
        <v>4.6399999999999997</v>
      </c>
    </row>
    <row r="15" spans="1:10" x14ac:dyDescent="0.3">
      <c r="A15" s="81"/>
      <c r="B15" s="78" t="s">
        <v>17</v>
      </c>
      <c r="C15" s="93">
        <v>7</v>
      </c>
      <c r="D15" s="90" t="s">
        <v>54</v>
      </c>
      <c r="E15" s="84">
        <v>160</v>
      </c>
      <c r="F15" s="87">
        <v>13.56</v>
      </c>
      <c r="G15" s="87">
        <v>141.44</v>
      </c>
      <c r="H15" s="87">
        <f>3.74*160/180</f>
        <v>3.324444444444445</v>
      </c>
      <c r="I15" s="87">
        <f>6.12*160/180</f>
        <v>5.44</v>
      </c>
      <c r="J15" s="96">
        <f>22.28*160/180</f>
        <v>19.804444444444446</v>
      </c>
    </row>
    <row r="16" spans="1:10" x14ac:dyDescent="0.3">
      <c r="A16" s="81"/>
      <c r="B16" s="78" t="s">
        <v>44</v>
      </c>
      <c r="C16" s="93">
        <v>17</v>
      </c>
      <c r="D16" s="90" t="s">
        <v>43</v>
      </c>
      <c r="E16" s="84">
        <v>200</v>
      </c>
      <c r="F16" s="87">
        <v>3.49</v>
      </c>
      <c r="G16" s="87">
        <v>141.4</v>
      </c>
      <c r="H16" s="87">
        <v>0.08</v>
      </c>
      <c r="I16" s="87">
        <v>0</v>
      </c>
      <c r="J16" s="96">
        <v>35</v>
      </c>
    </row>
    <row r="17" spans="1:10" x14ac:dyDescent="0.3">
      <c r="A17" s="81"/>
      <c r="B17" s="78" t="s">
        <v>21</v>
      </c>
      <c r="C17" s="93" t="s">
        <v>27</v>
      </c>
      <c r="D17" s="90" t="s">
        <v>45</v>
      </c>
      <c r="E17" s="84">
        <v>34</v>
      </c>
      <c r="F17" s="87">
        <v>1.81</v>
      </c>
      <c r="G17" s="87">
        <f>62.4*34/30</f>
        <v>70.72</v>
      </c>
      <c r="H17" s="87">
        <f>2.4*34/30</f>
        <v>2.7199999999999998</v>
      </c>
      <c r="I17" s="87">
        <f>0.45*34/30</f>
        <v>0.51</v>
      </c>
      <c r="J17" s="96">
        <f>11.37*34/30</f>
        <v>12.885999999999999</v>
      </c>
    </row>
    <row r="18" spans="1:10" ht="15" thickBot="1" x14ac:dyDescent="0.35">
      <c r="A18" s="82"/>
      <c r="B18" s="43" t="s">
        <v>18</v>
      </c>
      <c r="C18" s="94" t="s">
        <v>27</v>
      </c>
      <c r="D18" s="91" t="s">
        <v>28</v>
      </c>
      <c r="E18" s="85">
        <v>34</v>
      </c>
      <c r="F18" s="88">
        <v>1.37</v>
      </c>
      <c r="G18" s="88">
        <f>60*34/30</f>
        <v>68</v>
      </c>
      <c r="H18" s="88">
        <f>1.47*34/30</f>
        <v>1.6659999999999999</v>
      </c>
      <c r="I18" s="88">
        <f>0.3*34/30</f>
        <v>0.33999999999999997</v>
      </c>
      <c r="J18" s="97">
        <f>13.44*34/30</f>
        <v>15.231999999999999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XFD1048576"/>
    </sheetView>
  </sheetViews>
  <sheetFormatPr defaultRowHeight="14.4" x14ac:dyDescent="0.3"/>
  <cols>
    <col min="1" max="1" width="12.109375" style="44" customWidth="1"/>
    <col min="2" max="2" width="11.5546875" style="44" customWidth="1"/>
    <col min="3" max="3" width="8" style="44" customWidth="1"/>
    <col min="4" max="4" width="41.5546875" style="44" customWidth="1"/>
    <col min="5" max="5" width="10.109375" style="44" customWidth="1"/>
    <col min="6" max="6" width="8.88671875" style="44"/>
    <col min="7" max="7" width="13.44140625" style="44" customWidth="1"/>
    <col min="8" max="8" width="7.6640625" style="44" customWidth="1"/>
    <col min="9" max="9" width="7.88671875" style="44" customWidth="1"/>
    <col min="10" max="10" width="10.44140625" style="44" customWidth="1"/>
    <col min="11" max="16384" width="8.88671875" style="44"/>
  </cols>
  <sheetData>
    <row r="1" spans="1:10" x14ac:dyDescent="0.3">
      <c r="A1" s="44" t="s">
        <v>0</v>
      </c>
      <c r="B1" s="98" t="s">
        <v>24</v>
      </c>
      <c r="C1" s="99"/>
      <c r="D1" s="100"/>
      <c r="E1" s="44" t="s">
        <v>19</v>
      </c>
      <c r="F1" s="19" t="s">
        <v>66</v>
      </c>
      <c r="I1" s="44" t="s">
        <v>1</v>
      </c>
      <c r="J1" s="18">
        <v>44342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79" t="s">
        <v>10</v>
      </c>
      <c r="B4" s="80" t="s">
        <v>11</v>
      </c>
      <c r="C4" s="92">
        <v>9</v>
      </c>
      <c r="D4" s="89" t="s">
        <v>80</v>
      </c>
      <c r="E4" s="83">
        <v>200</v>
      </c>
      <c r="F4" s="86">
        <v>12.15</v>
      </c>
      <c r="G4" s="86">
        <v>216.92</v>
      </c>
      <c r="H4" s="86">
        <v>6.35</v>
      </c>
      <c r="I4" s="86">
        <v>7.11</v>
      </c>
      <c r="J4" s="95">
        <v>32.29</v>
      </c>
    </row>
    <row r="5" spans="1:10" x14ac:dyDescent="0.3">
      <c r="A5" s="81"/>
      <c r="B5" s="78" t="s">
        <v>12</v>
      </c>
      <c r="C5" s="93">
        <v>36</v>
      </c>
      <c r="D5" s="90" t="s">
        <v>68</v>
      </c>
      <c r="E5" s="84">
        <v>200</v>
      </c>
      <c r="F5" s="87">
        <v>11.8</v>
      </c>
      <c r="G5" s="87">
        <v>150.80000000000001</v>
      </c>
      <c r="H5" s="87">
        <v>3.76</v>
      </c>
      <c r="I5" s="87">
        <v>3.2</v>
      </c>
      <c r="J5" s="96">
        <v>26.74</v>
      </c>
    </row>
    <row r="6" spans="1:10" x14ac:dyDescent="0.3">
      <c r="A6" s="81"/>
      <c r="B6" s="78" t="s">
        <v>20</v>
      </c>
      <c r="C6" s="93" t="s">
        <v>27</v>
      </c>
      <c r="D6" s="90" t="s">
        <v>28</v>
      </c>
      <c r="E6" s="84">
        <v>20</v>
      </c>
      <c r="F6" s="87">
        <v>0.8</v>
      </c>
      <c r="G6" s="87">
        <v>40</v>
      </c>
      <c r="H6" s="87">
        <v>0.98</v>
      </c>
      <c r="I6" s="87">
        <v>0.2</v>
      </c>
      <c r="J6" s="96">
        <v>8.9499999999999993</v>
      </c>
    </row>
    <row r="7" spans="1:10" x14ac:dyDescent="0.3">
      <c r="A7" s="81"/>
      <c r="B7" s="46"/>
      <c r="C7" s="93" t="s">
        <v>27</v>
      </c>
      <c r="D7" s="90" t="s">
        <v>29</v>
      </c>
      <c r="E7" s="84">
        <v>20</v>
      </c>
      <c r="F7" s="87">
        <v>1.58</v>
      </c>
      <c r="G7" s="87">
        <v>41.6</v>
      </c>
      <c r="H7" s="87">
        <v>1.6</v>
      </c>
      <c r="I7" s="87">
        <v>0.03</v>
      </c>
      <c r="J7" s="96">
        <v>8.02</v>
      </c>
    </row>
    <row r="8" spans="1:10" x14ac:dyDescent="0.3">
      <c r="A8" s="81"/>
      <c r="B8" s="52" t="s">
        <v>30</v>
      </c>
      <c r="C8" s="60">
        <v>3</v>
      </c>
      <c r="D8" s="57" t="s">
        <v>31</v>
      </c>
      <c r="E8" s="53">
        <v>10</v>
      </c>
      <c r="F8" s="54">
        <v>7.04</v>
      </c>
      <c r="G8" s="54">
        <v>64.72</v>
      </c>
      <c r="H8" s="54">
        <v>0.08</v>
      </c>
      <c r="I8" s="54">
        <v>7.15</v>
      </c>
      <c r="J8" s="63">
        <v>0.12</v>
      </c>
    </row>
    <row r="9" spans="1:10" x14ac:dyDescent="0.3">
      <c r="A9" s="81"/>
      <c r="B9" s="52"/>
      <c r="C9" s="93">
        <v>6</v>
      </c>
      <c r="D9" s="90" t="s">
        <v>32</v>
      </c>
      <c r="E9" s="84">
        <v>17</v>
      </c>
      <c r="F9" s="87">
        <v>10.34</v>
      </c>
      <c r="G9" s="87">
        <v>51</v>
      </c>
      <c r="H9" s="87">
        <f>1.36*17/12</f>
        <v>1.9266666666666667</v>
      </c>
      <c r="I9" s="87">
        <f>2.76*17/12</f>
        <v>3.9099999999999997</v>
      </c>
      <c r="J9" s="87">
        <f>0.31*17/12</f>
        <v>0.43916666666666665</v>
      </c>
    </row>
    <row r="10" spans="1:10" ht="15" thickBot="1" x14ac:dyDescent="0.35">
      <c r="A10" s="81"/>
      <c r="B10" s="52"/>
      <c r="C10" s="93" t="s">
        <v>27</v>
      </c>
      <c r="D10" s="57" t="s">
        <v>81</v>
      </c>
      <c r="E10" s="53">
        <v>34</v>
      </c>
      <c r="F10" s="54">
        <v>4.9000000000000004</v>
      </c>
      <c r="G10" s="54">
        <f>127.12*34/40</f>
        <v>108.05199999999999</v>
      </c>
      <c r="H10" s="54">
        <f>2.14*34/40</f>
        <v>1.8190000000000002</v>
      </c>
      <c r="I10" s="54">
        <f>2.8*34/40</f>
        <v>2.38</v>
      </c>
      <c r="J10" s="63">
        <f>23.34*34/40</f>
        <v>19.838999999999999</v>
      </c>
    </row>
    <row r="11" spans="1:10" x14ac:dyDescent="0.3">
      <c r="A11" s="79" t="s">
        <v>34</v>
      </c>
      <c r="B11" s="67"/>
      <c r="C11" s="92">
        <v>30</v>
      </c>
      <c r="D11" s="89" t="s">
        <v>26</v>
      </c>
      <c r="E11" s="83">
        <v>200</v>
      </c>
      <c r="F11" s="86">
        <v>2.91</v>
      </c>
      <c r="G11" s="86">
        <v>65</v>
      </c>
      <c r="H11" s="86">
        <v>0.2</v>
      </c>
      <c r="I11" s="86">
        <v>0</v>
      </c>
      <c r="J11" s="95">
        <v>16</v>
      </c>
    </row>
    <row r="12" spans="1:10" ht="29.4" thickBot="1" x14ac:dyDescent="0.35">
      <c r="A12" s="82"/>
      <c r="B12" s="66"/>
      <c r="C12" s="94">
        <v>31</v>
      </c>
      <c r="D12" s="91" t="s">
        <v>82</v>
      </c>
      <c r="E12" s="85">
        <v>120</v>
      </c>
      <c r="F12" s="88">
        <v>33.53</v>
      </c>
      <c r="G12" s="88">
        <v>120</v>
      </c>
      <c r="H12" s="88">
        <f>22.24*120/150</f>
        <v>17.791999999999998</v>
      </c>
      <c r="I12" s="88">
        <f>17.73*120/150</f>
        <v>14.183999999999999</v>
      </c>
      <c r="J12" s="97">
        <f>137.9*120/150</f>
        <v>110.32</v>
      </c>
    </row>
    <row r="13" spans="1:10" x14ac:dyDescent="0.3">
      <c r="A13" s="79" t="s">
        <v>13</v>
      </c>
      <c r="B13" s="80" t="s">
        <v>14</v>
      </c>
      <c r="C13" s="92">
        <v>4</v>
      </c>
      <c r="D13" s="89" t="s">
        <v>62</v>
      </c>
      <c r="E13" s="83">
        <v>60</v>
      </c>
      <c r="F13" s="86">
        <v>20.49</v>
      </c>
      <c r="G13" s="86">
        <v>8.4</v>
      </c>
      <c r="H13" s="86">
        <v>0.48</v>
      </c>
      <c r="I13" s="86">
        <v>0.06</v>
      </c>
      <c r="J13" s="95">
        <v>1.5</v>
      </c>
    </row>
    <row r="14" spans="1:10" ht="28.8" x14ac:dyDescent="0.3">
      <c r="A14" s="81"/>
      <c r="B14" s="78" t="s">
        <v>15</v>
      </c>
      <c r="C14" s="93">
        <v>55</v>
      </c>
      <c r="D14" s="90" t="s">
        <v>84</v>
      </c>
      <c r="E14" s="84">
        <v>250</v>
      </c>
      <c r="F14" s="87">
        <v>10.55</v>
      </c>
      <c r="G14" s="87">
        <v>132.5</v>
      </c>
      <c r="H14" s="87">
        <v>2.65</v>
      </c>
      <c r="I14" s="87">
        <v>2.78</v>
      </c>
      <c r="J14" s="96">
        <v>24.23</v>
      </c>
    </row>
    <row r="15" spans="1:10" x14ac:dyDescent="0.3">
      <c r="A15" s="81"/>
      <c r="B15" s="78" t="s">
        <v>16</v>
      </c>
      <c r="C15" s="93">
        <v>48</v>
      </c>
      <c r="D15" s="90" t="s">
        <v>83</v>
      </c>
      <c r="E15" s="84">
        <v>150</v>
      </c>
      <c r="F15" s="87">
        <v>28.03</v>
      </c>
      <c r="G15" s="87">
        <v>167.25</v>
      </c>
      <c r="H15" s="87">
        <v>9.2100000000000009</v>
      </c>
      <c r="I15" s="87">
        <v>9.8000000000000007</v>
      </c>
      <c r="J15" s="96">
        <v>8.6300000000000008</v>
      </c>
    </row>
    <row r="16" spans="1:10" x14ac:dyDescent="0.3">
      <c r="A16" s="81"/>
      <c r="B16" s="78" t="s">
        <v>44</v>
      </c>
      <c r="C16" s="93">
        <v>25</v>
      </c>
      <c r="D16" s="90" t="s">
        <v>65</v>
      </c>
      <c r="E16" s="84">
        <v>200</v>
      </c>
      <c r="F16" s="87">
        <v>10.55</v>
      </c>
      <c r="G16" s="87">
        <v>136</v>
      </c>
      <c r="H16" s="87">
        <v>0.6</v>
      </c>
      <c r="I16" s="87">
        <v>0</v>
      </c>
      <c r="J16" s="96">
        <v>33</v>
      </c>
    </row>
    <row r="17" spans="1:10" x14ac:dyDescent="0.3">
      <c r="A17" s="81"/>
      <c r="B17" s="78" t="s">
        <v>21</v>
      </c>
      <c r="C17" s="93" t="s">
        <v>27</v>
      </c>
      <c r="D17" s="90" t="s">
        <v>45</v>
      </c>
      <c r="E17" s="84">
        <v>35</v>
      </c>
      <c r="F17" s="87">
        <v>1.87</v>
      </c>
      <c r="G17" s="87">
        <f>62.4*35/30</f>
        <v>72.8</v>
      </c>
      <c r="H17" s="87">
        <f>2.4*35/30</f>
        <v>2.8</v>
      </c>
      <c r="I17" s="87">
        <f>0.45*35/30</f>
        <v>0.52500000000000002</v>
      </c>
      <c r="J17" s="96">
        <f>11.37*35/30</f>
        <v>13.264999999999999</v>
      </c>
    </row>
    <row r="18" spans="1:10" ht="15" thickBot="1" x14ac:dyDescent="0.35">
      <c r="A18" s="82"/>
      <c r="B18" s="43" t="s">
        <v>18</v>
      </c>
      <c r="C18" s="94" t="s">
        <v>27</v>
      </c>
      <c r="D18" s="91" t="s">
        <v>28</v>
      </c>
      <c r="E18" s="85">
        <v>35</v>
      </c>
      <c r="F18" s="88">
        <v>1.41</v>
      </c>
      <c r="G18" s="88">
        <f>60*35/30</f>
        <v>70</v>
      </c>
      <c r="H18" s="88">
        <f>1.47*35/30</f>
        <v>1.7149999999999999</v>
      </c>
      <c r="I18" s="88">
        <f>0.3*35/30</f>
        <v>0.35</v>
      </c>
      <c r="J18" s="97">
        <f>13.44*35/30</f>
        <v>15.68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defaultRowHeight="14.4" x14ac:dyDescent="0.3"/>
  <cols>
    <col min="1" max="1" width="12.109375" style="44" customWidth="1"/>
    <col min="2" max="2" width="11.5546875" style="44" customWidth="1"/>
    <col min="3" max="3" width="8" style="44" customWidth="1"/>
    <col min="4" max="4" width="41.5546875" style="44" customWidth="1"/>
    <col min="5" max="5" width="10.109375" style="44" customWidth="1"/>
    <col min="6" max="6" width="8.88671875" style="44"/>
    <col min="7" max="7" width="13.44140625" style="44" customWidth="1"/>
    <col min="8" max="8" width="7.6640625" style="44" customWidth="1"/>
    <col min="9" max="9" width="7.88671875" style="44" customWidth="1"/>
    <col min="10" max="10" width="10.44140625" style="44" customWidth="1"/>
    <col min="11" max="16384" width="8.88671875" style="44"/>
  </cols>
  <sheetData>
    <row r="1" spans="1:10" x14ac:dyDescent="0.3">
      <c r="A1" s="44" t="s">
        <v>0</v>
      </c>
      <c r="B1" s="98" t="s">
        <v>24</v>
      </c>
      <c r="C1" s="99"/>
      <c r="D1" s="100"/>
      <c r="E1" s="44" t="s">
        <v>19</v>
      </c>
      <c r="F1" s="19" t="s">
        <v>66</v>
      </c>
      <c r="I1" s="44" t="s">
        <v>1</v>
      </c>
      <c r="J1" s="18">
        <v>44343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79" t="s">
        <v>10</v>
      </c>
      <c r="B4" s="80" t="s">
        <v>11</v>
      </c>
      <c r="C4" s="92">
        <v>7</v>
      </c>
      <c r="D4" s="89" t="s">
        <v>54</v>
      </c>
      <c r="E4" s="83">
        <v>150</v>
      </c>
      <c r="F4" s="86">
        <v>12.85</v>
      </c>
      <c r="G4" s="86">
        <v>132.6</v>
      </c>
      <c r="H4" s="86">
        <v>3.12</v>
      </c>
      <c r="I4" s="86">
        <v>5.0999999999999996</v>
      </c>
      <c r="J4" s="95">
        <v>18.57</v>
      </c>
    </row>
    <row r="5" spans="1:10" x14ac:dyDescent="0.3">
      <c r="A5" s="81"/>
      <c r="B5" s="8"/>
      <c r="C5" s="37">
        <v>23</v>
      </c>
      <c r="D5" s="30" t="s">
        <v>85</v>
      </c>
      <c r="E5" s="17">
        <v>90</v>
      </c>
      <c r="F5" s="23">
        <v>30.62</v>
      </c>
      <c r="G5" s="23">
        <v>103</v>
      </c>
      <c r="H5" s="23">
        <v>12.92</v>
      </c>
      <c r="I5" s="23">
        <v>2.2799999999999998</v>
      </c>
      <c r="J5" s="42">
        <v>8.31</v>
      </c>
    </row>
    <row r="6" spans="1:10" x14ac:dyDescent="0.3">
      <c r="A6" s="81"/>
      <c r="B6" s="78" t="s">
        <v>12</v>
      </c>
      <c r="C6" s="93">
        <v>57</v>
      </c>
      <c r="D6" s="90" t="s">
        <v>57</v>
      </c>
      <c r="E6" s="84">
        <v>200</v>
      </c>
      <c r="F6" s="87">
        <v>1.37</v>
      </c>
      <c r="G6" s="87">
        <v>151.80000000000001</v>
      </c>
      <c r="H6" s="87">
        <v>3.58</v>
      </c>
      <c r="I6" s="87">
        <v>2.68</v>
      </c>
      <c r="J6" s="96">
        <v>28.34</v>
      </c>
    </row>
    <row r="7" spans="1:10" x14ac:dyDescent="0.3">
      <c r="A7" s="81"/>
      <c r="B7" s="78" t="s">
        <v>20</v>
      </c>
      <c r="C7" s="93" t="s">
        <v>27</v>
      </c>
      <c r="D7" s="90" t="s">
        <v>45</v>
      </c>
      <c r="E7" s="84">
        <v>20</v>
      </c>
      <c r="F7" s="87">
        <v>1.07</v>
      </c>
      <c r="G7" s="87">
        <v>41.6</v>
      </c>
      <c r="H7" s="87">
        <v>1.6</v>
      </c>
      <c r="I7" s="87">
        <v>0.3</v>
      </c>
      <c r="J7" s="96">
        <v>8.02</v>
      </c>
    </row>
    <row r="8" spans="1:10" ht="15" thickBot="1" x14ac:dyDescent="0.35">
      <c r="A8" s="81"/>
      <c r="B8" s="52" t="s">
        <v>30</v>
      </c>
      <c r="C8" s="93" t="s">
        <v>27</v>
      </c>
      <c r="D8" s="57" t="s">
        <v>86</v>
      </c>
      <c r="E8" s="53">
        <v>17</v>
      </c>
      <c r="F8" s="54">
        <v>2.69</v>
      </c>
      <c r="G8" s="54">
        <v>54.03</v>
      </c>
      <c r="H8" s="54">
        <f>1.07*17/20</f>
        <v>0.90950000000000009</v>
      </c>
      <c r="I8" s="54">
        <f>1.4*17/20</f>
        <v>1.19</v>
      </c>
      <c r="J8" s="63">
        <f>11.67*17/20</f>
        <v>9.9194999999999993</v>
      </c>
    </row>
    <row r="9" spans="1:10" x14ac:dyDescent="0.3">
      <c r="A9" s="79" t="s">
        <v>34</v>
      </c>
      <c r="B9" s="67"/>
      <c r="C9" s="92">
        <v>63</v>
      </c>
      <c r="D9" s="89" t="s">
        <v>87</v>
      </c>
      <c r="E9" s="83">
        <v>200</v>
      </c>
      <c r="F9" s="86">
        <v>21.24</v>
      </c>
      <c r="G9" s="86">
        <v>106</v>
      </c>
      <c r="H9" s="86">
        <v>5.8</v>
      </c>
      <c r="I9" s="86">
        <v>5</v>
      </c>
      <c r="J9" s="95">
        <v>8</v>
      </c>
    </row>
    <row r="10" spans="1:10" ht="15" thickBot="1" x14ac:dyDescent="0.35">
      <c r="A10" s="82"/>
      <c r="B10" s="66"/>
      <c r="C10" s="94" t="s">
        <v>27</v>
      </c>
      <c r="D10" s="91" t="s">
        <v>88</v>
      </c>
      <c r="E10" s="85">
        <v>100</v>
      </c>
      <c r="F10" s="88">
        <v>15.2</v>
      </c>
      <c r="G10" s="88">
        <v>96</v>
      </c>
      <c r="H10" s="88">
        <f>2.25*100/150</f>
        <v>1.5</v>
      </c>
      <c r="I10" s="88">
        <f>0.75*100/150</f>
        <v>0.5</v>
      </c>
      <c r="J10" s="97">
        <f>31.5*100/150</f>
        <v>21</v>
      </c>
    </row>
    <row r="11" spans="1:10" x14ac:dyDescent="0.3">
      <c r="A11" s="79" t="s">
        <v>13</v>
      </c>
      <c r="B11" s="80" t="s">
        <v>14</v>
      </c>
      <c r="C11" s="92">
        <v>4</v>
      </c>
      <c r="D11" s="89" t="s">
        <v>62</v>
      </c>
      <c r="E11" s="83">
        <v>20</v>
      </c>
      <c r="F11" s="86">
        <v>6.24</v>
      </c>
      <c r="G11" s="86">
        <v>4.71</v>
      </c>
      <c r="H11" s="86">
        <f>0.66*20/60</f>
        <v>0.22000000000000003</v>
      </c>
      <c r="I11" s="86">
        <f>0.12*20/60</f>
        <v>0.04</v>
      </c>
      <c r="J11" s="95">
        <f>2.28*20/60</f>
        <v>0.7599999999999999</v>
      </c>
    </row>
    <row r="12" spans="1:10" x14ac:dyDescent="0.3">
      <c r="A12" s="81"/>
      <c r="B12" s="78" t="s">
        <v>15</v>
      </c>
      <c r="C12" s="93">
        <v>10</v>
      </c>
      <c r="D12" s="90" t="s">
        <v>89</v>
      </c>
      <c r="E12" s="84">
        <v>255</v>
      </c>
      <c r="F12" s="87">
        <v>13</v>
      </c>
      <c r="G12" s="87">
        <v>123</v>
      </c>
      <c r="H12" s="87">
        <v>2.23</v>
      </c>
      <c r="I12" s="87">
        <v>5.0599999999999996</v>
      </c>
      <c r="J12" s="96">
        <v>13.48</v>
      </c>
    </row>
    <row r="13" spans="1:10" x14ac:dyDescent="0.3">
      <c r="A13" s="81"/>
      <c r="B13" s="78" t="s">
        <v>16</v>
      </c>
      <c r="C13" s="93">
        <v>19</v>
      </c>
      <c r="D13" s="90" t="s">
        <v>90</v>
      </c>
      <c r="E13" s="84">
        <v>90</v>
      </c>
      <c r="F13" s="87">
        <v>30.64</v>
      </c>
      <c r="G13" s="87">
        <v>144</v>
      </c>
      <c r="H13" s="87">
        <v>10.199999999999999</v>
      </c>
      <c r="I13" s="87">
        <v>10.130000000000001</v>
      </c>
      <c r="J13" s="96">
        <v>3.08</v>
      </c>
    </row>
    <row r="14" spans="1:10" x14ac:dyDescent="0.3">
      <c r="A14" s="81"/>
      <c r="B14" s="78" t="s">
        <v>17</v>
      </c>
      <c r="C14" s="93">
        <v>41</v>
      </c>
      <c r="D14" s="90" t="s">
        <v>91</v>
      </c>
      <c r="E14" s="84">
        <v>150</v>
      </c>
      <c r="F14" s="87">
        <v>10.07</v>
      </c>
      <c r="G14" s="87">
        <v>235.65</v>
      </c>
      <c r="H14" s="87">
        <v>3.77</v>
      </c>
      <c r="I14" s="87">
        <v>6.11</v>
      </c>
      <c r="J14" s="96">
        <v>41.4</v>
      </c>
    </row>
    <row r="15" spans="1:10" x14ac:dyDescent="0.3">
      <c r="A15" s="81"/>
      <c r="B15" s="78" t="s">
        <v>44</v>
      </c>
      <c r="C15" s="93">
        <v>25</v>
      </c>
      <c r="D15" s="90" t="s">
        <v>65</v>
      </c>
      <c r="E15" s="84">
        <v>200</v>
      </c>
      <c r="F15" s="87">
        <v>10.55</v>
      </c>
      <c r="G15" s="87">
        <v>136</v>
      </c>
      <c r="H15" s="87">
        <v>0.6</v>
      </c>
      <c r="I15" s="87">
        <v>0</v>
      </c>
      <c r="J15" s="96">
        <v>33</v>
      </c>
    </row>
    <row r="16" spans="1:10" x14ac:dyDescent="0.3">
      <c r="A16" s="81"/>
      <c r="B16" s="78" t="s">
        <v>21</v>
      </c>
      <c r="C16" s="93" t="s">
        <v>27</v>
      </c>
      <c r="D16" s="90" t="s">
        <v>45</v>
      </c>
      <c r="E16" s="84">
        <v>26</v>
      </c>
      <c r="F16" s="87">
        <v>1.37</v>
      </c>
      <c r="G16" s="87">
        <f>62.4*26/30</f>
        <v>54.08</v>
      </c>
      <c r="H16" s="87">
        <f>2.4*26/30</f>
        <v>2.08</v>
      </c>
      <c r="I16" s="87">
        <f>0.45*26/30</f>
        <v>0.39</v>
      </c>
      <c r="J16" s="96">
        <f>11.37*26/30</f>
        <v>9.854000000000001</v>
      </c>
    </row>
    <row r="17" spans="1:10" ht="15" thickBot="1" x14ac:dyDescent="0.35">
      <c r="A17" s="82"/>
      <c r="B17" s="43" t="s">
        <v>18</v>
      </c>
      <c r="C17" s="94" t="s">
        <v>27</v>
      </c>
      <c r="D17" s="91" t="s">
        <v>28</v>
      </c>
      <c r="E17" s="85">
        <v>25</v>
      </c>
      <c r="F17" s="88">
        <v>1.03</v>
      </c>
      <c r="G17" s="88">
        <f>60*25/30</f>
        <v>50</v>
      </c>
      <c r="H17" s="88">
        <f>1.47*25/30</f>
        <v>1.2250000000000001</v>
      </c>
      <c r="I17" s="88">
        <f>0.3*25/30</f>
        <v>0.25</v>
      </c>
      <c r="J17" s="97">
        <f>13.44*25/30</f>
        <v>11.2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19.05</vt:lpstr>
      <vt:lpstr>20.05</vt:lpstr>
      <vt:lpstr>21.05</vt:lpstr>
      <vt:lpstr>24.05</vt:lpstr>
      <vt:lpstr>25.05</vt:lpstr>
      <vt:lpstr>26.05</vt:lpstr>
      <vt:lpstr>27.05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2021-05-18T10:32:40Z</cp:lastPrinted>
  <dcterms:created xsi:type="dcterms:W3CDTF">2015-06-05T18:19:34Z</dcterms:created>
  <dcterms:modified xsi:type="dcterms:W3CDTF">2021-05-26T08:09:54Z</dcterms:modified>
</cp:coreProperties>
</file>