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J42" i="1"/>
  <c r="I42" i="1"/>
  <c r="H42" i="1"/>
  <c r="G42" i="1"/>
  <c r="F42" i="1"/>
  <c r="F40" i="1"/>
  <c r="F39" i="1"/>
  <c r="J38" i="1"/>
  <c r="I38" i="1"/>
  <c r="H38" i="1"/>
  <c r="G38" i="1"/>
  <c r="J37" i="1"/>
  <c r="I37" i="1"/>
  <c r="H37" i="1"/>
  <c r="G37" i="1"/>
  <c r="F37" i="1"/>
  <c r="J33" i="1"/>
  <c r="I33" i="1"/>
  <c r="H33" i="1"/>
  <c r="G33" i="1"/>
  <c r="F33" i="1"/>
  <c r="J32" i="1"/>
  <c r="I32" i="1"/>
  <c r="H32" i="1"/>
  <c r="G32" i="1"/>
  <c r="F32" i="1"/>
  <c r="F31" i="1"/>
  <c r="J30" i="1"/>
  <c r="J34" i="1" s="1"/>
  <c r="I30" i="1"/>
  <c r="H30" i="1"/>
  <c r="H34" i="1" s="1"/>
  <c r="G30" i="1"/>
  <c r="F30" i="1"/>
  <c r="F34" i="1" s="1"/>
  <c r="J29" i="1"/>
  <c r="I29" i="1"/>
  <c r="I34" i="1" s="1"/>
  <c r="H29" i="1"/>
  <c r="G29" i="1"/>
  <c r="G34" i="1" s="1"/>
  <c r="J20" i="1" l="1"/>
  <c r="J19" i="1"/>
  <c r="I20" i="1"/>
  <c r="I19" i="1"/>
  <c r="H20" i="1"/>
  <c r="H19" i="1"/>
  <c r="G20" i="1"/>
  <c r="G19" i="1"/>
  <c r="G21" i="1" s="1"/>
  <c r="G14" i="1"/>
  <c r="J10" i="1"/>
  <c r="I10" i="1"/>
  <c r="H10" i="1"/>
  <c r="G10" i="1"/>
  <c r="J7" i="1"/>
  <c r="J6" i="1"/>
  <c r="J11" i="1" s="1"/>
  <c r="I7" i="1"/>
  <c r="I6" i="1"/>
  <c r="H7" i="1"/>
  <c r="H6" i="1"/>
  <c r="G7" i="1"/>
  <c r="G6" i="1"/>
  <c r="F20" i="1"/>
  <c r="F19" i="1"/>
  <c r="F17" i="1"/>
  <c r="F16" i="1"/>
  <c r="F10" i="1"/>
  <c r="F7" i="1"/>
  <c r="F6" i="1"/>
  <c r="F8" i="1"/>
  <c r="F11" i="1" l="1"/>
  <c r="H11" i="1"/>
  <c r="G11" i="1"/>
  <c r="I11" i="1"/>
  <c r="J21" i="1"/>
  <c r="I21" i="1"/>
  <c r="H21" i="1"/>
  <c r="J14" i="1"/>
  <c r="I14" i="1"/>
  <c r="H14" i="1"/>
  <c r="F14" i="1" l="1"/>
  <c r="F21" i="1" l="1"/>
</calcChain>
</file>

<file path=xl/sharedStrings.xml><?xml version="1.0" encoding="utf-8"?>
<sst xmlns="http://schemas.openxmlformats.org/spreadsheetml/2006/main" count="110" uniqueCount="58">
  <si>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</si>
  <si>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</si>
  <si>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</si>
  <si>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</si>
  <si>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</si>
  <si>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</si>
  <si>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</si>
  <si>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</si>
  <si>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</si>
  <si>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</si>
  <si>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</si>
  <si>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</si>
  <si>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</si>
  <si>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</si>
  <si>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</si>
  <si>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</si>
  <si>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</si>
  <si>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</si>
  <si>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</si>
  <si>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</si>
  <si>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</si>
  <si>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</si>
  <si>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</si>
  <si>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</si>
  <si>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</si>
  <si>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</si>
  <si>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</si>
  <si>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</si>
  <si>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</si>
  <si>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</si>
  <si>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</si>
  <si>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</si>
  <si>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</si>
  <si>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31</t>
  </si>
  <si>
    <t>Каша манная молочная жидкая</t>
  </si>
  <si>
    <t>200</t>
  </si>
  <si>
    <t>Какао с молоком</t>
  </si>
  <si>
    <t>Батон</t>
  </si>
  <si>
    <t>Масло сливочное (порциями)</t>
  </si>
  <si>
    <t>Сыр (порциями)</t>
  </si>
  <si>
    <t>Чай с лимоном</t>
  </si>
  <si>
    <t>Сырники со сметаной</t>
  </si>
  <si>
    <t>110/10</t>
  </si>
  <si>
    <t>Конфета "35"</t>
  </si>
  <si>
    <t>Капуста тушеная с рисом, с мясом птицы</t>
  </si>
  <si>
    <t>Сок</t>
  </si>
  <si>
    <t>60</t>
  </si>
  <si>
    <t>115/45</t>
  </si>
  <si>
    <t>235/15</t>
  </si>
  <si>
    <t>Суп картофельный с мак.изделиями с мясом птицы</t>
  </si>
  <si>
    <t>МБОУ БСШ №1 им. Е. К. Зырянова</t>
  </si>
  <si>
    <t>1</t>
  </si>
  <si>
    <r>
      <t>"</t>
    </r>
    <r>
      <rPr>
        <u/>
        <sz val="11"/>
        <color theme="1"/>
        <rFont val="Calibri"/>
        <family val="2"/>
        <charset val="204"/>
        <scheme val="minor"/>
      </rPr>
      <t>_07__"_09___</t>
    </r>
    <r>
      <rPr>
        <sz val="11"/>
        <color theme="1"/>
        <rFont val="Calibri"/>
        <family val="2"/>
        <scheme val="minor"/>
      </rPr>
      <t>_2021</t>
    </r>
  </si>
  <si>
    <t>11-18 лет</t>
  </si>
  <si>
    <t>120/20</t>
  </si>
  <si>
    <t>80</t>
  </si>
  <si>
    <t>150/50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</si>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</sst>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topLeftCell="A15" zoomScale="110" zoomScaleNormal="110" workbookViewId="0">
      <selection activeCell="A25" sqref="A25:J43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8" bestFit="1" customWidth="1"/>
    <col min="6" max="6" width="7.5703125" style="18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5" t="s">
        <v>50</v>
      </c>
      <c r="C1" s="76"/>
      <c r="D1" s="77"/>
      <c r="E1" s="18" t="s">
        <v>29</v>
      </c>
      <c r="F1" s="17" t="s">
        <v>51</v>
      </c>
      <c r="H1" s="1" t="s">
        <v>1</v>
      </c>
      <c r="I1" s="16" t="s">
        <v>52</v>
      </c>
    </row>
    <row r="2" spans="1:10" ht="15.75" thickBot="1" x14ac:dyDescent="0.3">
      <c r="B2" s="2" t="s">
        <v>28</v>
      </c>
    </row>
    <row r="3" spans="1:10" s="23" customFormat="1" ht="30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36" t="s">
        <v>21</v>
      </c>
      <c r="F3" s="3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30" x14ac:dyDescent="0.25">
      <c r="A4" s="3" t="s">
        <v>10</v>
      </c>
      <c r="B4" s="27" t="s">
        <v>11</v>
      </c>
      <c r="C4" s="43">
        <v>9</v>
      </c>
      <c r="D4" s="44" t="s">
        <v>34</v>
      </c>
      <c r="E4" s="37" t="s">
        <v>35</v>
      </c>
      <c r="F4" s="68">
        <v>12.14</v>
      </c>
      <c r="G4" s="5">
        <v>216.92</v>
      </c>
      <c r="H4" s="5">
        <v>6.35</v>
      </c>
      <c r="I4" s="5">
        <v>7.11</v>
      </c>
      <c r="J4" s="6">
        <v>32.29</v>
      </c>
    </row>
    <row r="5" spans="1:10" ht="15.75" x14ac:dyDescent="0.25">
      <c r="A5" s="7"/>
      <c r="B5" s="28" t="s">
        <v>12</v>
      </c>
      <c r="C5" s="45">
        <v>36</v>
      </c>
      <c r="D5" s="46" t="s">
        <v>36</v>
      </c>
      <c r="E5" s="38">
        <v>200</v>
      </c>
      <c r="F5" s="65">
        <v>10.99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29" t="s">
        <v>18</v>
      </c>
      <c r="C6" s="45" t="s">
        <v>22</v>
      </c>
      <c r="D6" s="46" t="s">
        <v>23</v>
      </c>
      <c r="E6" s="38">
        <v>20</v>
      </c>
      <c r="F6" s="65">
        <f>45.14*0.02</f>
        <v>0.90280000000000005</v>
      </c>
      <c r="G6" s="9">
        <f>40*20/20</f>
        <v>40</v>
      </c>
      <c r="H6" s="9">
        <f>0.98*20/20</f>
        <v>0.98000000000000009</v>
      </c>
      <c r="I6" s="9">
        <f>0.2*20/20</f>
        <v>0.2</v>
      </c>
      <c r="J6" s="10">
        <f>8.95*20/20</f>
        <v>8.9499999999999993</v>
      </c>
    </row>
    <row r="7" spans="1:10" ht="15.75" x14ac:dyDescent="0.25">
      <c r="A7" s="7"/>
      <c r="B7" s="53"/>
      <c r="C7" s="45" t="s">
        <v>22</v>
      </c>
      <c r="D7" s="46" t="s">
        <v>37</v>
      </c>
      <c r="E7" s="38">
        <v>20</v>
      </c>
      <c r="F7" s="65">
        <f>86.25*0.02</f>
        <v>1.7250000000000001</v>
      </c>
      <c r="G7" s="9">
        <f>41.6*20/20</f>
        <v>41.6</v>
      </c>
      <c r="H7" s="9">
        <f>1.6*20/20</f>
        <v>1.6</v>
      </c>
      <c r="I7" s="9">
        <f>0.03*20/20</f>
        <v>0.03</v>
      </c>
      <c r="J7" s="10">
        <f>8.02*20/20</f>
        <v>8.02</v>
      </c>
    </row>
    <row r="8" spans="1:10" ht="30" x14ac:dyDescent="0.25">
      <c r="A8" s="7"/>
      <c r="B8" s="74" t="s">
        <v>24</v>
      </c>
      <c r="C8" s="45">
        <v>3</v>
      </c>
      <c r="D8" s="46" t="s">
        <v>38</v>
      </c>
      <c r="E8" s="38">
        <v>10</v>
      </c>
      <c r="F8" s="65">
        <f>7.04*1</f>
        <v>7.04</v>
      </c>
      <c r="G8" s="9">
        <v>64.7</v>
      </c>
      <c r="H8" s="9">
        <v>0.08</v>
      </c>
      <c r="I8" s="9">
        <v>7.15</v>
      </c>
      <c r="J8" s="10">
        <v>0.12</v>
      </c>
    </row>
    <row r="9" spans="1:10" ht="15.75" x14ac:dyDescent="0.25">
      <c r="A9" s="7"/>
      <c r="B9" s="64"/>
      <c r="C9" s="73">
        <v>6</v>
      </c>
      <c r="D9" s="46" t="s">
        <v>39</v>
      </c>
      <c r="E9" s="38">
        <v>12</v>
      </c>
      <c r="F9" s="65">
        <v>7.39</v>
      </c>
      <c r="G9" s="14">
        <v>36</v>
      </c>
      <c r="H9" s="14">
        <v>1.36</v>
      </c>
      <c r="I9" s="14">
        <v>2.76</v>
      </c>
      <c r="J9" s="30">
        <v>0.31</v>
      </c>
    </row>
    <row r="10" spans="1:10" ht="15.75" x14ac:dyDescent="0.25">
      <c r="A10" s="7"/>
      <c r="B10" s="64"/>
      <c r="C10" s="73" t="s">
        <v>22</v>
      </c>
      <c r="D10" s="46" t="s">
        <v>43</v>
      </c>
      <c r="E10" s="38">
        <v>20</v>
      </c>
      <c r="F10" s="65">
        <f>420.48*0.02</f>
        <v>8.4096000000000011</v>
      </c>
      <c r="G10" s="9">
        <f>127.12*20/40</f>
        <v>63.56</v>
      </c>
      <c r="H10" s="9">
        <f>2.14*20/40</f>
        <v>1.07</v>
      </c>
      <c r="I10" s="9">
        <f>2.8*20/40</f>
        <v>1.4</v>
      </c>
      <c r="J10" s="10">
        <f>23.34*20/40</f>
        <v>11.67</v>
      </c>
    </row>
    <row r="11" spans="1:10" ht="16.5" thickBot="1" x14ac:dyDescent="0.3">
      <c r="A11" s="58"/>
      <c r="B11" s="59"/>
      <c r="C11" s="60"/>
      <c r="D11" s="61"/>
      <c r="E11" s="62"/>
      <c r="F11" s="69">
        <f>SUM(F4:F10)</f>
        <v>48.597400000000007</v>
      </c>
      <c r="G11" s="63">
        <f>SUM(G4:G10)</f>
        <v>579.78</v>
      </c>
      <c r="H11" s="63">
        <f t="shared" ref="H11:J11" si="0">SUM(H4:H10)</f>
        <v>15.89</v>
      </c>
      <c r="I11" s="63">
        <f t="shared" si="0"/>
        <v>22.25</v>
      </c>
      <c r="J11" s="63">
        <f t="shared" si="0"/>
        <v>77.510000000000005</v>
      </c>
    </row>
    <row r="12" spans="1:10" ht="15.75" x14ac:dyDescent="0.25">
      <c r="A12" s="3" t="s">
        <v>25</v>
      </c>
      <c r="B12" s="4"/>
      <c r="C12" s="47">
        <v>30</v>
      </c>
      <c r="D12" s="48" t="s">
        <v>40</v>
      </c>
      <c r="E12" s="39">
        <v>200</v>
      </c>
      <c r="F12" s="68">
        <v>3.31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 x14ac:dyDescent="0.25">
      <c r="A13" s="7"/>
      <c r="B13" s="11"/>
      <c r="C13" s="49">
        <v>31</v>
      </c>
      <c r="D13" s="50" t="s">
        <v>41</v>
      </c>
      <c r="E13" s="40" t="s">
        <v>42</v>
      </c>
      <c r="F13" s="65">
        <v>33.130000000000003</v>
      </c>
      <c r="G13" s="9">
        <v>400.13</v>
      </c>
      <c r="H13" s="9">
        <v>22.24</v>
      </c>
      <c r="I13" s="9">
        <v>17.73</v>
      </c>
      <c r="J13" s="10">
        <v>137.9</v>
      </c>
    </row>
    <row r="14" spans="1:10" ht="16.5" thickBot="1" x14ac:dyDescent="0.3">
      <c r="A14" s="54"/>
      <c r="B14" s="32"/>
      <c r="C14" s="55"/>
      <c r="D14" s="56"/>
      <c r="E14" s="57"/>
      <c r="F14" s="70">
        <f>SUM(F12:F13)</f>
        <v>36.440000000000005</v>
      </c>
      <c r="G14" s="66">
        <f>SUM(G12:G13)</f>
        <v>443.13</v>
      </c>
      <c r="H14" s="66">
        <f t="shared" ref="H14:J14" si="1">SUM(H12:H13)</f>
        <v>22.299999999999997</v>
      </c>
      <c r="I14" s="66">
        <f t="shared" si="1"/>
        <v>17.740000000000002</v>
      </c>
      <c r="J14" s="67">
        <f t="shared" si="1"/>
        <v>148.12</v>
      </c>
    </row>
    <row r="15" spans="1:10" ht="15.75" x14ac:dyDescent="0.25">
      <c r="A15" s="3" t="s">
        <v>13</v>
      </c>
      <c r="B15" s="4" t="s">
        <v>14</v>
      </c>
      <c r="C15" s="47">
        <v>4</v>
      </c>
      <c r="D15" s="48" t="s">
        <v>32</v>
      </c>
      <c r="E15" s="37" t="s">
        <v>46</v>
      </c>
      <c r="F15" s="68">
        <v>20.49</v>
      </c>
      <c r="G15" s="5">
        <v>8.4</v>
      </c>
      <c r="H15" s="5">
        <v>0.48</v>
      </c>
      <c r="I15" s="5">
        <v>0.06</v>
      </c>
      <c r="J15" s="6">
        <v>1.5</v>
      </c>
    </row>
    <row r="16" spans="1:10" ht="45" x14ac:dyDescent="0.25">
      <c r="A16" s="7"/>
      <c r="B16" s="8" t="s">
        <v>15</v>
      </c>
      <c r="C16" s="49">
        <v>40</v>
      </c>
      <c r="D16" s="50" t="s">
        <v>49</v>
      </c>
      <c r="E16" s="40" t="s">
        <v>48</v>
      </c>
      <c r="F16" s="65">
        <f>6.9*235/250+4.49*1.5</f>
        <v>13.221</v>
      </c>
      <c r="G16" s="9">
        <v>132.5</v>
      </c>
      <c r="H16" s="9">
        <v>2.65</v>
      </c>
      <c r="I16" s="9">
        <v>2.78</v>
      </c>
      <c r="J16" s="10">
        <v>24.23</v>
      </c>
    </row>
    <row r="17" spans="1:10" ht="30" x14ac:dyDescent="0.25">
      <c r="A17" s="7"/>
      <c r="B17" s="8" t="s">
        <v>16</v>
      </c>
      <c r="C17" s="49">
        <v>48</v>
      </c>
      <c r="D17" s="50" t="s">
        <v>44</v>
      </c>
      <c r="E17" s="40" t="s">
        <v>47</v>
      </c>
      <c r="F17" s="65">
        <f>13.39*45/37+10.06*115/113</f>
        <v>26.523188232480269</v>
      </c>
      <c r="G17" s="9">
        <v>167.25</v>
      </c>
      <c r="H17" s="9">
        <v>9.2100000000000009</v>
      </c>
      <c r="I17" s="9">
        <v>9.8000000000000007</v>
      </c>
      <c r="J17" s="10">
        <v>8.6300000000000008</v>
      </c>
    </row>
    <row r="18" spans="1:10" ht="15.75" x14ac:dyDescent="0.25">
      <c r="A18" s="7"/>
      <c r="B18" s="8" t="s">
        <v>26</v>
      </c>
      <c r="C18" s="49">
        <v>25</v>
      </c>
      <c r="D18" s="50" t="s">
        <v>45</v>
      </c>
      <c r="E18" s="40">
        <v>200</v>
      </c>
      <c r="F18" s="65">
        <v>9.4499999999999993</v>
      </c>
      <c r="G18" s="9">
        <v>136</v>
      </c>
      <c r="H18" s="9">
        <v>0.6</v>
      </c>
      <c r="I18" s="9">
        <v>0</v>
      </c>
      <c r="J18" s="10">
        <v>33</v>
      </c>
    </row>
    <row r="19" spans="1:10" ht="15.75" x14ac:dyDescent="0.25">
      <c r="A19" s="7"/>
      <c r="B19" s="8" t="s">
        <v>19</v>
      </c>
      <c r="C19" s="49" t="s">
        <v>22</v>
      </c>
      <c r="D19" s="50" t="s">
        <v>27</v>
      </c>
      <c r="E19" s="40" t="s">
        <v>33</v>
      </c>
      <c r="F19" s="65">
        <f>58.5*0.031</f>
        <v>1.8134999999999999</v>
      </c>
      <c r="G19" s="9">
        <f>62.4*31/30</f>
        <v>64.47999999999999</v>
      </c>
      <c r="H19" s="9">
        <f>2.4*31/30</f>
        <v>2.4799999999999995</v>
      </c>
      <c r="I19" s="9">
        <f>0.45*31/30</f>
        <v>0.46500000000000002</v>
      </c>
      <c r="J19" s="10">
        <f>11.37*31/30</f>
        <v>11.748999999999999</v>
      </c>
    </row>
    <row r="20" spans="1:10" ht="15.75" x14ac:dyDescent="0.25">
      <c r="A20" s="7"/>
      <c r="B20" s="15" t="s">
        <v>17</v>
      </c>
      <c r="C20" s="51" t="s">
        <v>22</v>
      </c>
      <c r="D20" s="52" t="s">
        <v>23</v>
      </c>
      <c r="E20" s="41" t="s">
        <v>33</v>
      </c>
      <c r="F20" s="71">
        <f>45.14*0.031</f>
        <v>1.39934</v>
      </c>
      <c r="G20" s="12">
        <f>60*31/30</f>
        <v>62</v>
      </c>
      <c r="H20" s="12">
        <f>1.47*31/30</f>
        <v>1.5189999999999999</v>
      </c>
      <c r="I20" s="12">
        <f>0.3*31/30</f>
        <v>0.30999999999999994</v>
      </c>
      <c r="J20" s="13">
        <f>13.44*31/30</f>
        <v>13.888</v>
      </c>
    </row>
    <row r="21" spans="1:10" ht="16.5" thickBot="1" x14ac:dyDescent="0.3">
      <c r="A21" s="31"/>
      <c r="B21" s="32"/>
      <c r="C21" s="33"/>
      <c r="D21" s="33"/>
      <c r="E21" s="42"/>
      <c r="F21" s="72">
        <f>SUM(F15:F20)</f>
        <v>72.897028232480267</v>
      </c>
      <c r="G21" s="34">
        <f>SUM(G15:G20)</f>
        <v>570.63</v>
      </c>
      <c r="H21" s="34">
        <f>SUM(H15:H20)</f>
        <v>16.938999999999997</v>
      </c>
      <c r="I21" s="34">
        <f>SUM(I15:I20)</f>
        <v>13.415000000000001</v>
      </c>
      <c r="J21" s="35">
        <f>SUM(J15:J20)</f>
        <v>92.997</v>
      </c>
    </row>
    <row r="22" spans="1:10" s="25" customFormat="1" x14ac:dyDescent="0.25">
      <c r="A22" s="24" t="s">
        <v>30</v>
      </c>
      <c r="B22" s="1"/>
      <c r="C22" s="1"/>
      <c r="D22" s="1"/>
      <c r="E22" s="26"/>
      <c r="F22" s="26"/>
    </row>
    <row r="23" spans="1:10" x14ac:dyDescent="0.25">
      <c r="A23" s="24" t="s">
        <v>31</v>
      </c>
    </row>
    <row r="25" spans="1:10" ht="16.5" thickBot="1" x14ac:dyDescent="0.3">
      <c r="B25" s="2" t="s">
        <v>53</v>
      </c>
      <c r="E25" s="78"/>
      <c r="F25" s="78"/>
    </row>
    <row r="26" spans="1:10" ht="30.75" thickBot="1" x14ac:dyDescent="0.3">
      <c r="A26" s="79" t="s">
        <v>2</v>
      </c>
      <c r="B26" s="80" t="s">
        <v>3</v>
      </c>
      <c r="C26" s="80" t="s">
        <v>20</v>
      </c>
      <c r="D26" s="80" t="s">
        <v>4</v>
      </c>
      <c r="E26" s="81" t="s">
        <v>21</v>
      </c>
      <c r="F26" s="81" t="s">
        <v>5</v>
      </c>
      <c r="G26" s="82" t="s">
        <v>6</v>
      </c>
      <c r="H26" s="80" t="s">
        <v>7</v>
      </c>
      <c r="I26" s="80" t="s">
        <v>8</v>
      </c>
      <c r="J26" s="83" t="s">
        <v>9</v>
      </c>
    </row>
    <row r="27" spans="1:10" ht="30" x14ac:dyDescent="0.25">
      <c r="A27" s="3" t="s">
        <v>10</v>
      </c>
      <c r="B27" s="27" t="s">
        <v>11</v>
      </c>
      <c r="C27" s="43">
        <v>9</v>
      </c>
      <c r="D27" s="44" t="s">
        <v>34</v>
      </c>
      <c r="E27" s="37" t="s">
        <v>35</v>
      </c>
      <c r="F27" s="68">
        <v>12.14</v>
      </c>
      <c r="G27" s="5">
        <v>216.92</v>
      </c>
      <c r="H27" s="5">
        <v>6.35</v>
      </c>
      <c r="I27" s="5">
        <v>7.11</v>
      </c>
      <c r="J27" s="6">
        <v>32.29</v>
      </c>
    </row>
    <row r="28" spans="1:10" ht="15.75" x14ac:dyDescent="0.25">
      <c r="A28" s="7"/>
      <c r="B28" s="28" t="s">
        <v>12</v>
      </c>
      <c r="C28" s="45">
        <v>36</v>
      </c>
      <c r="D28" s="46" t="s">
        <v>36</v>
      </c>
      <c r="E28" s="38">
        <v>200</v>
      </c>
      <c r="F28" s="65">
        <v>10.99</v>
      </c>
      <c r="G28" s="9">
        <v>117</v>
      </c>
      <c r="H28" s="9">
        <v>4.45</v>
      </c>
      <c r="I28" s="9">
        <v>3.6</v>
      </c>
      <c r="J28" s="10">
        <v>16.149999999999999</v>
      </c>
    </row>
    <row r="29" spans="1:10" ht="15.75" x14ac:dyDescent="0.25">
      <c r="A29" s="7"/>
      <c r="B29" s="29" t="s">
        <v>18</v>
      </c>
      <c r="C29" s="45" t="s">
        <v>22</v>
      </c>
      <c r="D29" s="46" t="s">
        <v>23</v>
      </c>
      <c r="E29" s="38">
        <v>32</v>
      </c>
      <c r="F29" s="65">
        <v>1.43</v>
      </c>
      <c r="G29" s="9">
        <f>40*32/20</f>
        <v>64</v>
      </c>
      <c r="H29" s="9">
        <f>0.98*32/20</f>
        <v>1.5680000000000001</v>
      </c>
      <c r="I29" s="9">
        <f>0.2*32/20</f>
        <v>0.32</v>
      </c>
      <c r="J29" s="10">
        <f>8.95*32/20</f>
        <v>14.319999999999999</v>
      </c>
    </row>
    <row r="30" spans="1:10" ht="15.75" x14ac:dyDescent="0.25">
      <c r="A30" s="7"/>
      <c r="B30" s="53"/>
      <c r="C30" s="45" t="s">
        <v>22</v>
      </c>
      <c r="D30" s="46" t="s">
        <v>37</v>
      </c>
      <c r="E30" s="38">
        <v>33</v>
      </c>
      <c r="F30" s="65">
        <f>86.25*0.033</f>
        <v>2.8462499999999999</v>
      </c>
      <c r="G30" s="9">
        <f>41.6*32/20</f>
        <v>66.56</v>
      </c>
      <c r="H30" s="9">
        <f>1.6*32/20</f>
        <v>2.56</v>
      </c>
      <c r="I30" s="9">
        <f>0.03*32/20</f>
        <v>4.8000000000000001E-2</v>
      </c>
      <c r="J30" s="10">
        <f>8.02*32/20</f>
        <v>12.831999999999999</v>
      </c>
    </row>
    <row r="31" spans="1:10" ht="30" x14ac:dyDescent="0.25">
      <c r="A31" s="7"/>
      <c r="B31" s="74" t="s">
        <v>24</v>
      </c>
      <c r="C31" s="45">
        <v>3</v>
      </c>
      <c r="D31" s="46" t="s">
        <v>38</v>
      </c>
      <c r="E31" s="38">
        <v>10</v>
      </c>
      <c r="F31" s="65">
        <f>7.04*1</f>
        <v>7.04</v>
      </c>
      <c r="G31" s="9">
        <v>64.7</v>
      </c>
      <c r="H31" s="9">
        <v>0.08</v>
      </c>
      <c r="I31" s="9">
        <v>7.15</v>
      </c>
      <c r="J31" s="10">
        <v>0.12</v>
      </c>
    </row>
    <row r="32" spans="1:10" ht="15.75" x14ac:dyDescent="0.25">
      <c r="A32" s="7"/>
      <c r="B32" s="64"/>
      <c r="C32" s="73">
        <v>6</v>
      </c>
      <c r="D32" s="46" t="s">
        <v>39</v>
      </c>
      <c r="E32" s="38">
        <v>22</v>
      </c>
      <c r="F32" s="65">
        <f>9.3*22/15</f>
        <v>13.640000000000002</v>
      </c>
      <c r="G32" s="14">
        <f>36*22/12</f>
        <v>66</v>
      </c>
      <c r="H32" s="14">
        <f>1.36*22/12</f>
        <v>2.4933333333333336</v>
      </c>
      <c r="I32" s="14">
        <f>2.76*22/12</f>
        <v>5.0599999999999996</v>
      </c>
      <c r="J32" s="30">
        <f>0.31*22/12</f>
        <v>0.56833333333333336</v>
      </c>
    </row>
    <row r="33" spans="1:10" ht="15.75" x14ac:dyDescent="0.25">
      <c r="A33" s="7"/>
      <c r="B33" s="64"/>
      <c r="C33" s="73" t="s">
        <v>22</v>
      </c>
      <c r="D33" s="46" t="s">
        <v>43</v>
      </c>
      <c r="E33" s="38">
        <v>20</v>
      </c>
      <c r="F33" s="65">
        <f>420.48*0.02</f>
        <v>8.4096000000000011</v>
      </c>
      <c r="G33" s="9">
        <f>127.12*20/40</f>
        <v>63.56</v>
      </c>
      <c r="H33" s="9">
        <f>2.14*20/40</f>
        <v>1.07</v>
      </c>
      <c r="I33" s="9">
        <f>2.8*20/40</f>
        <v>1.4</v>
      </c>
      <c r="J33" s="10">
        <f>23.34*20/40</f>
        <v>11.67</v>
      </c>
    </row>
    <row r="34" spans="1:10" ht="16.5" thickBot="1" x14ac:dyDescent="0.3">
      <c r="A34" s="58"/>
      <c r="B34" s="59"/>
      <c r="C34" s="60"/>
      <c r="D34" s="61"/>
      <c r="E34" s="62"/>
      <c r="F34" s="69">
        <f>SUM(F27:F33)</f>
        <v>56.495850000000004</v>
      </c>
      <c r="G34" s="63">
        <f>SUM(G27:G33)</f>
        <v>658.74</v>
      </c>
      <c r="H34" s="63">
        <f t="shared" ref="H34:J34" si="2">SUM(H27:H33)</f>
        <v>18.571333333333335</v>
      </c>
      <c r="I34" s="63">
        <f t="shared" si="2"/>
        <v>24.687999999999999</v>
      </c>
      <c r="J34" s="63">
        <f t="shared" si="2"/>
        <v>87.950333333333333</v>
      </c>
    </row>
    <row r="35" spans="1:10" ht="15.75" x14ac:dyDescent="0.25">
      <c r="A35" s="3" t="s">
        <v>25</v>
      </c>
      <c r="B35" s="4"/>
      <c r="C35" s="47">
        <v>30</v>
      </c>
      <c r="D35" s="48" t="s">
        <v>40</v>
      </c>
      <c r="E35" s="39">
        <v>200</v>
      </c>
      <c r="F35" s="68">
        <v>3.31</v>
      </c>
      <c r="G35" s="5">
        <v>43</v>
      </c>
      <c r="H35" s="5">
        <v>0.06</v>
      </c>
      <c r="I35" s="5">
        <v>0.01</v>
      </c>
      <c r="J35" s="6">
        <v>10.220000000000001</v>
      </c>
    </row>
    <row r="36" spans="1:10" ht="15.75" x14ac:dyDescent="0.25">
      <c r="A36" s="7"/>
      <c r="B36" s="11"/>
      <c r="C36" s="49">
        <v>31</v>
      </c>
      <c r="D36" s="50" t="s">
        <v>41</v>
      </c>
      <c r="E36" s="40" t="s">
        <v>54</v>
      </c>
      <c r="F36" s="65">
        <v>39.049999999999997</v>
      </c>
      <c r="G36" s="9">
        <v>400.13</v>
      </c>
      <c r="H36" s="9">
        <v>22.24</v>
      </c>
      <c r="I36" s="9">
        <v>17.73</v>
      </c>
      <c r="J36" s="10">
        <v>137.9</v>
      </c>
    </row>
    <row r="37" spans="1:10" ht="16.5" thickBot="1" x14ac:dyDescent="0.3">
      <c r="A37" s="54"/>
      <c r="B37" s="32"/>
      <c r="C37" s="55"/>
      <c r="D37" s="56"/>
      <c r="E37" s="57"/>
      <c r="F37" s="70">
        <f>SUM(F35:F36)</f>
        <v>42.36</v>
      </c>
      <c r="G37" s="66">
        <f>SUM(G35:G36)</f>
        <v>443.13</v>
      </c>
      <c r="H37" s="66">
        <f t="shared" ref="H37:J37" si="3">SUM(H35:H36)</f>
        <v>22.299999999999997</v>
      </c>
      <c r="I37" s="66">
        <f t="shared" si="3"/>
        <v>17.740000000000002</v>
      </c>
      <c r="J37" s="67">
        <f t="shared" si="3"/>
        <v>148.12</v>
      </c>
    </row>
    <row r="38" spans="1:10" ht="15.75" x14ac:dyDescent="0.25">
      <c r="A38" s="3" t="s">
        <v>13</v>
      </c>
      <c r="B38" s="4" t="s">
        <v>14</v>
      </c>
      <c r="C38" s="47">
        <v>4</v>
      </c>
      <c r="D38" s="48" t="s">
        <v>32</v>
      </c>
      <c r="E38" s="37" t="s">
        <v>55</v>
      </c>
      <c r="F38" s="68">
        <v>26.52</v>
      </c>
      <c r="G38" s="5">
        <f>8.4*80/60</f>
        <v>11.2</v>
      </c>
      <c r="H38" s="5">
        <f>0.48*80/60</f>
        <v>0.64</v>
      </c>
      <c r="I38" s="5">
        <f>0.06*80/60</f>
        <v>0.08</v>
      </c>
      <c r="J38" s="6">
        <f>1.5*80/60</f>
        <v>2</v>
      </c>
    </row>
    <row r="39" spans="1:10" ht="45" x14ac:dyDescent="0.25">
      <c r="A39" s="7"/>
      <c r="B39" s="8" t="s">
        <v>15</v>
      </c>
      <c r="C39" s="49">
        <v>40</v>
      </c>
      <c r="D39" s="50" t="s">
        <v>49</v>
      </c>
      <c r="E39" s="40" t="s">
        <v>48</v>
      </c>
      <c r="F39" s="65">
        <f>6.9*235/250+4.49*1.5</f>
        <v>13.221</v>
      </c>
      <c r="G39" s="9">
        <v>132.5</v>
      </c>
      <c r="H39" s="9">
        <v>2.65</v>
      </c>
      <c r="I39" s="9">
        <v>2.78</v>
      </c>
      <c r="J39" s="10">
        <v>24.23</v>
      </c>
    </row>
    <row r="40" spans="1:10" ht="30" x14ac:dyDescent="0.25">
      <c r="A40" s="7"/>
      <c r="B40" s="8" t="s">
        <v>16</v>
      </c>
      <c r="C40" s="49">
        <v>48</v>
      </c>
      <c r="D40" s="50" t="s">
        <v>44</v>
      </c>
      <c r="E40" s="40" t="s">
        <v>56</v>
      </c>
      <c r="F40" s="65">
        <f>17.92+13.23</f>
        <v>31.150000000000002</v>
      </c>
      <c r="G40" s="9">
        <v>223</v>
      </c>
      <c r="H40" s="9">
        <v>12.28</v>
      </c>
      <c r="I40" s="9">
        <v>13.07</v>
      </c>
      <c r="J40" s="10">
        <v>11.51</v>
      </c>
    </row>
    <row r="41" spans="1:10" ht="15.75" x14ac:dyDescent="0.25">
      <c r="A41" s="7"/>
      <c r="B41" s="8" t="s">
        <v>26</v>
      </c>
      <c r="C41" s="49">
        <v>25</v>
      </c>
      <c r="D41" s="50" t="s">
        <v>45</v>
      </c>
      <c r="E41" s="40">
        <v>200</v>
      </c>
      <c r="F41" s="65">
        <v>9.4499999999999993</v>
      </c>
      <c r="G41" s="9">
        <v>136</v>
      </c>
      <c r="H41" s="9">
        <v>0.6</v>
      </c>
      <c r="I41" s="9">
        <v>0</v>
      </c>
      <c r="J41" s="10">
        <v>33</v>
      </c>
    </row>
    <row r="42" spans="1:10" ht="15.75" x14ac:dyDescent="0.25">
      <c r="A42" s="7"/>
      <c r="B42" s="8" t="s">
        <v>19</v>
      </c>
      <c r="C42" s="49" t="s">
        <v>22</v>
      </c>
      <c r="D42" s="50" t="s">
        <v>27</v>
      </c>
      <c r="E42" s="40" t="s">
        <v>57</v>
      </c>
      <c r="F42" s="65">
        <f>58.5*0.044</f>
        <v>2.5739999999999998</v>
      </c>
      <c r="G42" s="9">
        <f>62.4*4/30</f>
        <v>8.32</v>
      </c>
      <c r="H42" s="9">
        <f>2.4*40/30</f>
        <v>3.2</v>
      </c>
      <c r="I42" s="9">
        <f>0.45*40/30</f>
        <v>0.6</v>
      </c>
      <c r="J42" s="10">
        <f>11.37*40/30</f>
        <v>15.159999999999998</v>
      </c>
    </row>
    <row r="43" spans="1:10" ht="15.75" x14ac:dyDescent="0.25">
      <c r="A43" s="7"/>
      <c r="B43" s="15" t="s">
        <v>17</v>
      </c>
      <c r="C43" s="51" t="s">
        <v>22</v>
      </c>
      <c r="D43" s="52" t="s">
        <v>23</v>
      </c>
      <c r="E43" s="41" t="s">
        <v>57</v>
      </c>
      <c r="F43" s="71">
        <f>45.14*0.04</f>
        <v>1.8056000000000001</v>
      </c>
      <c r="G43" s="12">
        <f>60*40/30</f>
        <v>80</v>
      </c>
      <c r="H43" s="12">
        <f>1.47*40/30</f>
        <v>1.96</v>
      </c>
      <c r="I43" s="12">
        <f>0.3*40/30</f>
        <v>0.4</v>
      </c>
      <c r="J43" s="13">
        <f>13.44*40/30</f>
        <v>17.920000000000002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2021-09-03T09:23:05Z</cp:lastPrinted>
  <dcterms:created xsi:type="dcterms:W3CDTF">2015-06-05T18:19:34Z</dcterms:created>
  <dcterms:modified xsi:type="dcterms:W3CDTF">2021-09-06T07:59:01Z</dcterms:modified>
</cp:coreProperties>
</file>