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145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45" i="1" l="1"/>
  <c r="I45" i="1"/>
  <c r="H45" i="1"/>
  <c r="G45" i="1"/>
  <c r="F45" i="1"/>
  <c r="J44" i="1"/>
  <c r="I44" i="1"/>
  <c r="H44" i="1"/>
  <c r="G44" i="1"/>
  <c r="J42" i="1"/>
  <c r="I42" i="1"/>
  <c r="H42" i="1"/>
  <c r="G42" i="1"/>
  <c r="F42" i="1"/>
  <c r="F46" i="1" s="1"/>
  <c r="F41" i="1"/>
  <c r="J40" i="1"/>
  <c r="J46" i="1" s="1"/>
  <c r="I40" i="1"/>
  <c r="I46" i="1" s="1"/>
  <c r="H40" i="1"/>
  <c r="H46" i="1" s="1"/>
  <c r="G40" i="1"/>
  <c r="G46" i="1" s="1"/>
  <c r="J38" i="1"/>
  <c r="I38" i="1"/>
  <c r="H38" i="1"/>
  <c r="G38" i="1"/>
  <c r="F38" i="1"/>
  <c r="J37" i="1"/>
  <c r="J39" i="1" s="1"/>
  <c r="I37" i="1"/>
  <c r="I39" i="1" s="1"/>
  <c r="H37" i="1"/>
  <c r="H39" i="1" s="1"/>
  <c r="G37" i="1"/>
  <c r="G39" i="1" s="1"/>
  <c r="F37" i="1"/>
  <c r="F39" i="1" s="1"/>
  <c r="J34" i="1"/>
  <c r="I34" i="1"/>
  <c r="H34" i="1"/>
  <c r="G34" i="1"/>
  <c r="J33" i="1"/>
  <c r="I33" i="1"/>
  <c r="H33" i="1"/>
  <c r="G33" i="1"/>
  <c r="F33" i="1"/>
  <c r="J32" i="1"/>
  <c r="I32" i="1"/>
  <c r="H32" i="1"/>
  <c r="G32" i="1"/>
  <c r="F32" i="1"/>
  <c r="J31" i="1"/>
  <c r="I31" i="1"/>
  <c r="H31" i="1"/>
  <c r="G31" i="1"/>
  <c r="F31" i="1"/>
  <c r="J30" i="1"/>
  <c r="J35" i="1" s="1"/>
  <c r="I30" i="1"/>
  <c r="I35" i="1" s="1"/>
  <c r="H30" i="1"/>
  <c r="H35" i="1" s="1"/>
  <c r="G30" i="1"/>
  <c r="G35" i="1" s="1"/>
  <c r="F30" i="1"/>
  <c r="F35" i="1" s="1"/>
  <c r="J21" i="1" l="1"/>
  <c r="J20" i="1"/>
  <c r="I21" i="1"/>
  <c r="I20" i="1"/>
  <c r="H21" i="1"/>
  <c r="H20" i="1"/>
  <c r="G21" i="1"/>
  <c r="G20" i="1"/>
  <c r="F21" i="1"/>
  <c r="F17" i="1"/>
  <c r="F18" i="1"/>
  <c r="F22" i="1" s="1"/>
  <c r="J14" i="1"/>
  <c r="I14" i="1"/>
  <c r="H14" i="1"/>
  <c r="G14" i="1"/>
  <c r="J13" i="1"/>
  <c r="I13" i="1"/>
  <c r="H13" i="1"/>
  <c r="G13" i="1"/>
  <c r="F14" i="1"/>
  <c r="F15" i="1" s="1"/>
  <c r="J6" i="1"/>
  <c r="I6" i="1"/>
  <c r="H6" i="1"/>
  <c r="G6" i="1"/>
  <c r="J8" i="1"/>
  <c r="I8" i="1"/>
  <c r="H8" i="1"/>
  <c r="G8" i="1"/>
  <c r="J9" i="1"/>
  <c r="I9" i="1"/>
  <c r="H9" i="1"/>
  <c r="G9" i="1"/>
  <c r="J10" i="1"/>
  <c r="I10" i="1"/>
  <c r="H10" i="1"/>
  <c r="G10" i="1"/>
  <c r="F9" i="1"/>
  <c r="F6" i="1"/>
  <c r="J7" i="1"/>
  <c r="I7" i="1"/>
  <c r="H7" i="1"/>
  <c r="G7" i="1"/>
  <c r="F7" i="1"/>
  <c r="F8" i="1" l="1"/>
  <c r="H11" i="1" l="1"/>
  <c r="G11" i="1"/>
  <c r="G15" i="1" l="1"/>
  <c r="J11" i="1"/>
  <c r="G22" i="1" l="1"/>
  <c r="F11" i="1"/>
  <c r="I11" i="1"/>
  <c r="J22" i="1"/>
  <c r="I22" i="1"/>
  <c r="H22" i="1"/>
  <c r="J15" i="1"/>
  <c r="I15" i="1"/>
  <c r="H15" i="1"/>
</calcChain>
</file>

<file path=xl/sharedStrings.xml><?xml version="1.0" encoding="utf-8"?>
<sst xmlns="http://schemas.openxmlformats.org/spreadsheetml/2006/main" count="116" uniqueCount="60">
  <si>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</si>
  <si>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</si>
  <si>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</si>
  <si>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</si>
  <si>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</si>
  <si>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</si>
  <si>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</si>
  <si>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</si>
  <si>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</si>
  <si>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</si>
  <si>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</si>
  <si>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</si>
  <si>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</si>
  <si>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</si>
  <si>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</si>
  <si>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</si>
  <si>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</si>
  <si>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</si>
  <si>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</si>
  <si>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</si>
  <si>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</si>
  <si>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</si>
  <si>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</si>
  <si>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</si>
  <si>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</si>
  <si>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</si>
  <si>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</si>
  <si>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</si>
  <si>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</si>
  <si>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</si>
  <si>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Икра кабачковая</t>
  </si>
  <si>
    <t>Масло сливочное</t>
  </si>
  <si>
    <t>добавки</t>
  </si>
  <si>
    <t>200</t>
  </si>
  <si>
    <t>Творожное печенье</t>
  </si>
  <si>
    <t>Конфета "35"</t>
  </si>
  <si>
    <t>Каша рисовая молочная жидкая</t>
  </si>
  <si>
    <t>Сыр (порциями)</t>
  </si>
  <si>
    <t>Какао с молоком</t>
  </si>
  <si>
    <t>Батон</t>
  </si>
  <si>
    <t>Чай с лимоном</t>
  </si>
  <si>
    <t>Гренка молочная</t>
  </si>
  <si>
    <t>42</t>
  </si>
  <si>
    <t>60</t>
  </si>
  <si>
    <t>Суп "Волна" с мясом птицы</t>
  </si>
  <si>
    <t>Жаркое по-домашнему</t>
  </si>
  <si>
    <t>Компот из кураги</t>
  </si>
  <si>
    <t>32</t>
  </si>
  <si>
    <t>31</t>
  </si>
  <si>
    <t>140/60</t>
  </si>
  <si>
    <t>240/20</t>
  </si>
  <si>
    <t>МБОУ БСШ №1 им. Е. К. Зырянова</t>
  </si>
  <si>
    <t>1</t>
  </si>
  <si>
    <t>Зав.производством __________________________________</t>
  </si>
  <si>
    <r>
      <t>"</t>
    </r>
    <r>
      <rPr>
        <u/>
        <sz val="11"/>
        <color theme="1"/>
        <rFont val="Calibri"/>
        <family val="2"/>
        <charset val="204"/>
        <scheme val="minor"/>
      </rPr>
      <t>_10__"__09__</t>
    </r>
    <r>
      <rPr>
        <sz val="11"/>
        <color theme="1"/>
        <rFont val="Calibri"/>
        <family val="2"/>
        <scheme val="minor"/>
      </rPr>
      <t>_2021</t>
    </r>
  </si>
  <si>
    <t>11-18 лет</t>
  </si>
  <si>
    <t>100</t>
  </si>
  <si>
    <t>150/70</t>
  </si>
  <si>
    <t>39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</si>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</sst>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6" xfId="0" applyFont="1" applyFill="1" applyBorder="1"/>
    <xf numFmtId="0" fontId="3" fillId="0" borderId="14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4" fillId="0" borderId="1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4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4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23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0" fontId="2" fillId="0" borderId="0" xfId="0" applyFont="1" applyFill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6"/>
  <sheetViews>
    <sheetView tabSelected="1" topLeftCell="A20" zoomScale="110" zoomScaleNormal="110" workbookViewId="0">
      <selection activeCell="K30" sqref="K30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8" bestFit="1" customWidth="1"/>
    <col min="6" max="6" width="8.28515625" style="18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87" t="s">
        <v>51</v>
      </c>
      <c r="C1" s="88"/>
      <c r="D1" s="89"/>
      <c r="E1" s="18" t="s">
        <v>28</v>
      </c>
      <c r="F1" s="17" t="s">
        <v>52</v>
      </c>
      <c r="H1" s="1" t="s">
        <v>1</v>
      </c>
      <c r="I1" s="16" t="s">
        <v>54</v>
      </c>
    </row>
    <row r="2" spans="1:10" ht="15.75" thickBot="1" x14ac:dyDescent="0.3">
      <c r="B2" s="2" t="s">
        <v>27</v>
      </c>
    </row>
    <row r="3" spans="1:10" s="23" customFormat="1" ht="30.75" thickBot="1" x14ac:dyDescent="0.3">
      <c r="A3" s="19" t="s">
        <v>2</v>
      </c>
      <c r="B3" s="20" t="s">
        <v>3</v>
      </c>
      <c r="C3" s="20" t="s">
        <v>20</v>
      </c>
      <c r="D3" s="20" t="s">
        <v>4</v>
      </c>
      <c r="E3" s="33" t="s">
        <v>21</v>
      </c>
      <c r="F3" s="33" t="s">
        <v>5</v>
      </c>
      <c r="G3" s="21" t="s">
        <v>6</v>
      </c>
      <c r="H3" s="20" t="s">
        <v>7</v>
      </c>
      <c r="I3" s="20" t="s">
        <v>8</v>
      </c>
      <c r="J3" s="22" t="s">
        <v>9</v>
      </c>
    </row>
    <row r="4" spans="1:10" ht="30.75" thickBot="1" x14ac:dyDescent="0.3">
      <c r="A4" s="3" t="s">
        <v>10</v>
      </c>
      <c r="B4" s="8" t="s">
        <v>11</v>
      </c>
      <c r="C4" s="40">
        <v>26</v>
      </c>
      <c r="D4" s="41" t="s">
        <v>36</v>
      </c>
      <c r="E4" s="34" t="s">
        <v>33</v>
      </c>
      <c r="F4" s="64">
        <v>14.36</v>
      </c>
      <c r="G4" s="5">
        <v>43.26</v>
      </c>
      <c r="H4" s="5">
        <v>5.64</v>
      </c>
      <c r="I4" s="5">
        <v>7.5</v>
      </c>
      <c r="J4" s="6">
        <v>33.94</v>
      </c>
    </row>
    <row r="5" spans="1:10" ht="15.75" x14ac:dyDescent="0.25">
      <c r="A5" s="7"/>
      <c r="B5" s="25" t="s">
        <v>12</v>
      </c>
      <c r="C5" s="70">
        <v>36</v>
      </c>
      <c r="D5" s="71" t="s">
        <v>38</v>
      </c>
      <c r="E5" s="72" t="s">
        <v>33</v>
      </c>
      <c r="F5" s="73">
        <v>10.99</v>
      </c>
      <c r="G5" s="14">
        <v>117</v>
      </c>
      <c r="H5" s="14">
        <v>4.45</v>
      </c>
      <c r="I5" s="14">
        <v>3.6</v>
      </c>
      <c r="J5" s="27">
        <v>16.149999999999999</v>
      </c>
    </row>
    <row r="6" spans="1:10" ht="15.75" x14ac:dyDescent="0.25">
      <c r="A6" s="7"/>
      <c r="B6" s="74" t="s">
        <v>32</v>
      </c>
      <c r="C6" s="42">
        <v>6</v>
      </c>
      <c r="D6" s="43" t="s">
        <v>37</v>
      </c>
      <c r="E6" s="35">
        <v>14</v>
      </c>
      <c r="F6" s="61">
        <f>7.56*14/12</f>
        <v>8.8199999999999985</v>
      </c>
      <c r="G6" s="9">
        <f>36*14/12</f>
        <v>42</v>
      </c>
      <c r="H6" s="9">
        <f>1.36*14/12</f>
        <v>1.5866666666666669</v>
      </c>
      <c r="I6" s="9">
        <f>2.76*14/12</f>
        <v>3.22</v>
      </c>
      <c r="J6" s="10">
        <f>0.31*14/12</f>
        <v>0.36166666666666664</v>
      </c>
    </row>
    <row r="7" spans="1:10" ht="15.75" x14ac:dyDescent="0.25">
      <c r="A7" s="7"/>
      <c r="B7" s="76"/>
      <c r="C7" s="42">
        <v>3</v>
      </c>
      <c r="D7" s="43" t="s">
        <v>31</v>
      </c>
      <c r="E7" s="35">
        <v>10</v>
      </c>
      <c r="F7" s="61">
        <f>7.04</f>
        <v>7.04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 x14ac:dyDescent="0.25">
      <c r="A8" s="7"/>
      <c r="B8" s="75"/>
      <c r="C8" s="69" t="s">
        <v>22</v>
      </c>
      <c r="D8" s="43" t="s">
        <v>34</v>
      </c>
      <c r="E8" s="35">
        <v>38</v>
      </c>
      <c r="F8" s="61">
        <f>114.6*0.038</f>
        <v>4.3548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 x14ac:dyDescent="0.25">
      <c r="A9" s="7"/>
      <c r="B9" s="26" t="s">
        <v>18</v>
      </c>
      <c r="C9" s="42" t="s">
        <v>22</v>
      </c>
      <c r="D9" s="43" t="s">
        <v>23</v>
      </c>
      <c r="E9" s="35">
        <v>23</v>
      </c>
      <c r="F9" s="61">
        <f>45.14*0.023</f>
        <v>1.0382199999999999</v>
      </c>
      <c r="G9" s="9">
        <f>40*23/20</f>
        <v>46</v>
      </c>
      <c r="H9" s="9">
        <f>0.98*23/20</f>
        <v>1.127</v>
      </c>
      <c r="I9" s="9">
        <f>0.2*23/20</f>
        <v>0.23000000000000004</v>
      </c>
      <c r="J9" s="10">
        <f>8.95*23/20</f>
        <v>10.2925</v>
      </c>
    </row>
    <row r="10" spans="1:10" ht="15.75" x14ac:dyDescent="0.25">
      <c r="A10" s="7"/>
      <c r="B10" s="50"/>
      <c r="C10" s="42" t="s">
        <v>22</v>
      </c>
      <c r="D10" s="43" t="s">
        <v>39</v>
      </c>
      <c r="E10" s="35">
        <v>24</v>
      </c>
      <c r="F10" s="61">
        <v>2</v>
      </c>
      <c r="G10" s="9">
        <f>41.6*24/20</f>
        <v>49.92</v>
      </c>
      <c r="H10" s="9">
        <f>1.6*24/20</f>
        <v>1.9200000000000004</v>
      </c>
      <c r="I10" s="9">
        <f>0.03*24/20</f>
        <v>3.5999999999999997E-2</v>
      </c>
      <c r="J10" s="10">
        <f>8.02*24/20</f>
        <v>9.6239999999999988</v>
      </c>
    </row>
    <row r="11" spans="1:10" ht="16.5" thickBot="1" x14ac:dyDescent="0.3">
      <c r="A11" s="55"/>
      <c r="B11" s="56"/>
      <c r="C11" s="57"/>
      <c r="D11" s="58"/>
      <c r="E11" s="59"/>
      <c r="F11" s="65">
        <f>SUM(F4:F10)</f>
        <v>48.603020000000001</v>
      </c>
      <c r="G11" s="60">
        <f>SUM(G4:G10)</f>
        <v>507.62</v>
      </c>
      <c r="H11" s="60">
        <f>SUM(H4:H10)</f>
        <v>18.333666666666666</v>
      </c>
      <c r="I11" s="60">
        <f>SUM(I4:I10)</f>
        <v>31.616000000000003</v>
      </c>
      <c r="J11" s="60">
        <f>SUM(J4:J10)</f>
        <v>74.018166666666659</v>
      </c>
    </row>
    <row r="12" spans="1:10" ht="15.75" x14ac:dyDescent="0.25">
      <c r="A12" s="3" t="s">
        <v>24</v>
      </c>
      <c r="B12" s="4"/>
      <c r="C12" s="44">
        <v>30</v>
      </c>
      <c r="D12" s="45" t="s">
        <v>40</v>
      </c>
      <c r="E12" s="36">
        <v>200</v>
      </c>
      <c r="F12" s="64">
        <v>3.31</v>
      </c>
      <c r="G12" s="5">
        <v>43</v>
      </c>
      <c r="H12" s="5">
        <v>0.06</v>
      </c>
      <c r="I12" s="5">
        <v>0.01</v>
      </c>
      <c r="J12" s="6">
        <v>10.220000000000001</v>
      </c>
    </row>
    <row r="13" spans="1:10" ht="15.75" x14ac:dyDescent="0.25">
      <c r="A13" s="7"/>
      <c r="B13" s="77"/>
      <c r="C13" s="78">
        <v>65</v>
      </c>
      <c r="D13" s="79" t="s">
        <v>41</v>
      </c>
      <c r="E13" s="80">
        <v>140</v>
      </c>
      <c r="F13" s="73">
        <v>15.47</v>
      </c>
      <c r="G13" s="14">
        <f>235*140/100</f>
        <v>329</v>
      </c>
      <c r="H13" s="14">
        <f>8.68*140/100</f>
        <v>12.152000000000001</v>
      </c>
      <c r="I13" s="14">
        <f>5.52*140/100</f>
        <v>7.7279999999999998</v>
      </c>
      <c r="J13" s="27">
        <f>37.78*140/100</f>
        <v>52.891999999999996</v>
      </c>
    </row>
    <row r="14" spans="1:10" ht="15.75" x14ac:dyDescent="0.25">
      <c r="A14" s="7"/>
      <c r="B14" s="11"/>
      <c r="C14" s="46" t="s">
        <v>22</v>
      </c>
      <c r="D14" s="47" t="s">
        <v>35</v>
      </c>
      <c r="E14" s="37" t="s">
        <v>42</v>
      </c>
      <c r="F14" s="61">
        <f>420.48*0.042</f>
        <v>17.660160000000001</v>
      </c>
      <c r="G14" s="9">
        <f>158.9*42/50</f>
        <v>133.476</v>
      </c>
      <c r="H14" s="9">
        <f>2.68*42/50</f>
        <v>2.2511999999999999</v>
      </c>
      <c r="I14" s="9">
        <f>3.5*42/50</f>
        <v>2.94</v>
      </c>
      <c r="J14" s="10">
        <f>29.18*42/50</f>
        <v>24.511199999999999</v>
      </c>
    </row>
    <row r="15" spans="1:10" ht="16.5" thickBot="1" x14ac:dyDescent="0.3">
      <c r="A15" s="51"/>
      <c r="B15" s="29"/>
      <c r="C15" s="52"/>
      <c r="D15" s="53"/>
      <c r="E15" s="54"/>
      <c r="F15" s="66">
        <f>SUM(F12:F14)</f>
        <v>36.440160000000006</v>
      </c>
      <c r="G15" s="62">
        <f>SUM(G12:G14)</f>
        <v>505.476</v>
      </c>
      <c r="H15" s="62">
        <f t="shared" ref="H15:J15" si="0">SUM(H12:H14)</f>
        <v>14.463200000000001</v>
      </c>
      <c r="I15" s="62">
        <f t="shared" si="0"/>
        <v>10.677999999999999</v>
      </c>
      <c r="J15" s="63">
        <f t="shared" si="0"/>
        <v>87.623199999999997</v>
      </c>
    </row>
    <row r="16" spans="1:10" ht="15.75" x14ac:dyDescent="0.25">
      <c r="A16" s="3" t="s">
        <v>13</v>
      </c>
      <c r="B16" s="4" t="s">
        <v>14</v>
      </c>
      <c r="C16" s="44">
        <v>27</v>
      </c>
      <c r="D16" s="45" t="s">
        <v>30</v>
      </c>
      <c r="E16" s="34" t="s">
        <v>43</v>
      </c>
      <c r="F16" s="64">
        <v>8.99</v>
      </c>
      <c r="G16" s="5">
        <v>88.8</v>
      </c>
      <c r="H16" s="5">
        <v>1.02</v>
      </c>
      <c r="I16" s="5">
        <v>7.98</v>
      </c>
      <c r="J16" s="6">
        <v>3.06</v>
      </c>
    </row>
    <row r="17" spans="1:10" ht="30" x14ac:dyDescent="0.25">
      <c r="A17" s="7"/>
      <c r="B17" s="8" t="s">
        <v>15</v>
      </c>
      <c r="C17" s="46">
        <v>73</v>
      </c>
      <c r="D17" s="47" t="s">
        <v>44</v>
      </c>
      <c r="E17" s="37" t="s">
        <v>50</v>
      </c>
      <c r="F17" s="61">
        <f>10.04*240/250+3.55*2</f>
        <v>16.738399999999999</v>
      </c>
      <c r="G17" s="9">
        <v>206</v>
      </c>
      <c r="H17" s="9">
        <v>10.31</v>
      </c>
      <c r="I17" s="9">
        <v>7.55</v>
      </c>
      <c r="J17" s="10">
        <v>18.48</v>
      </c>
    </row>
    <row r="18" spans="1:10" ht="15.75" x14ac:dyDescent="0.25">
      <c r="A18" s="7"/>
      <c r="B18" s="8" t="s">
        <v>16</v>
      </c>
      <c r="C18" s="46">
        <v>66</v>
      </c>
      <c r="D18" s="47" t="s">
        <v>45</v>
      </c>
      <c r="E18" s="37" t="s">
        <v>49</v>
      </c>
      <c r="F18" s="61">
        <f>9.98*140/150+22.89*60/50</f>
        <v>36.782666666666671</v>
      </c>
      <c r="G18" s="9">
        <v>103</v>
      </c>
      <c r="H18" s="9">
        <v>12.92</v>
      </c>
      <c r="I18" s="9">
        <v>2.2799999999999998</v>
      </c>
      <c r="J18" s="10">
        <v>8.31</v>
      </c>
    </row>
    <row r="19" spans="1:10" ht="15.75" x14ac:dyDescent="0.25">
      <c r="A19" s="7"/>
      <c r="B19" s="8" t="s">
        <v>25</v>
      </c>
      <c r="C19" s="46">
        <v>74</v>
      </c>
      <c r="D19" s="47" t="s">
        <v>46</v>
      </c>
      <c r="E19" s="37">
        <v>200</v>
      </c>
      <c r="F19" s="61">
        <v>7.02</v>
      </c>
      <c r="G19" s="9">
        <v>97</v>
      </c>
      <c r="H19" s="9">
        <v>0.68</v>
      </c>
      <c r="I19" s="9">
        <v>0.28000000000000003</v>
      </c>
      <c r="J19" s="10">
        <v>19.64</v>
      </c>
    </row>
    <row r="20" spans="1:10" ht="15.75" x14ac:dyDescent="0.25">
      <c r="A20" s="7"/>
      <c r="B20" s="8" t="s">
        <v>19</v>
      </c>
      <c r="C20" s="46" t="s">
        <v>22</v>
      </c>
      <c r="D20" s="47" t="s">
        <v>26</v>
      </c>
      <c r="E20" s="37" t="s">
        <v>47</v>
      </c>
      <c r="F20" s="61">
        <v>1.92</v>
      </c>
      <c r="G20" s="9">
        <f>62.4*32/30</f>
        <v>66.56</v>
      </c>
      <c r="H20" s="9">
        <f>2.4*32/30</f>
        <v>2.56</v>
      </c>
      <c r="I20" s="9">
        <f>0.45*32/30</f>
        <v>0.48000000000000004</v>
      </c>
      <c r="J20" s="10">
        <f>11.37*32/30</f>
        <v>12.127999999999998</v>
      </c>
    </row>
    <row r="21" spans="1:10" ht="15.75" x14ac:dyDescent="0.25">
      <c r="A21" s="7"/>
      <c r="B21" s="15" t="s">
        <v>17</v>
      </c>
      <c r="C21" s="48" t="s">
        <v>22</v>
      </c>
      <c r="D21" s="49" t="s">
        <v>23</v>
      </c>
      <c r="E21" s="38" t="s">
        <v>48</v>
      </c>
      <c r="F21" s="67">
        <f>45.14*0.032</f>
        <v>1.44448</v>
      </c>
      <c r="G21" s="12">
        <f>60*31/30</f>
        <v>62</v>
      </c>
      <c r="H21" s="12">
        <f>1.47*31/30</f>
        <v>1.5189999999999999</v>
      </c>
      <c r="I21" s="12">
        <f>0.3*31/30</f>
        <v>0.30999999999999994</v>
      </c>
      <c r="J21" s="13">
        <f>13.44*31/30</f>
        <v>13.888</v>
      </c>
    </row>
    <row r="22" spans="1:10" ht="16.5" thickBot="1" x14ac:dyDescent="0.3">
      <c r="A22" s="28"/>
      <c r="B22" s="29"/>
      <c r="C22" s="30"/>
      <c r="D22" s="30"/>
      <c r="E22" s="39"/>
      <c r="F22" s="68">
        <f>SUM(F16:F21)</f>
        <v>72.895546666666675</v>
      </c>
      <c r="G22" s="31">
        <f>SUM(G16:G21)</f>
        <v>623.36</v>
      </c>
      <c r="H22" s="31">
        <f>SUM(H16:H21)</f>
        <v>29.008999999999997</v>
      </c>
      <c r="I22" s="31">
        <f>SUM(I16:I21)</f>
        <v>18.880000000000003</v>
      </c>
      <c r="J22" s="32">
        <f>SUM(J16:J21)</f>
        <v>75.506</v>
      </c>
    </row>
    <row r="23" spans="1:10" ht="15.75" x14ac:dyDescent="0.25">
      <c r="A23" s="86" t="s">
        <v>53</v>
      </c>
      <c r="B23" s="82"/>
      <c r="C23" s="81"/>
      <c r="D23" s="81"/>
      <c r="E23" s="83"/>
      <c r="F23" s="84"/>
      <c r="G23" s="85"/>
      <c r="H23" s="85"/>
      <c r="I23" s="85"/>
      <c r="J23" s="85"/>
    </row>
    <row r="24" spans="1:10" x14ac:dyDescent="0.25">
      <c r="A24" s="24" t="s">
        <v>29</v>
      </c>
    </row>
    <row r="26" spans="1:10" ht="16.5" thickBot="1" x14ac:dyDescent="0.3">
      <c r="B26" s="2" t="s">
        <v>55</v>
      </c>
      <c r="E26" s="90"/>
      <c r="F26" s="90"/>
    </row>
    <row r="27" spans="1:10" ht="30.75" thickBot="1" x14ac:dyDescent="0.3">
      <c r="A27" s="19" t="s">
        <v>2</v>
      </c>
      <c r="B27" s="20" t="s">
        <v>3</v>
      </c>
      <c r="C27" s="20" t="s">
        <v>20</v>
      </c>
      <c r="D27" s="20" t="s">
        <v>4</v>
      </c>
      <c r="E27" s="33" t="s">
        <v>21</v>
      </c>
      <c r="F27" s="33" t="s">
        <v>5</v>
      </c>
      <c r="G27" s="21" t="s">
        <v>6</v>
      </c>
      <c r="H27" s="20" t="s">
        <v>7</v>
      </c>
      <c r="I27" s="20" t="s">
        <v>8</v>
      </c>
      <c r="J27" s="22" t="s">
        <v>9</v>
      </c>
    </row>
    <row r="28" spans="1:10" ht="30.75" thickBot="1" x14ac:dyDescent="0.3">
      <c r="A28" s="3" t="s">
        <v>10</v>
      </c>
      <c r="B28" s="8" t="s">
        <v>11</v>
      </c>
      <c r="C28" s="40">
        <v>26</v>
      </c>
      <c r="D28" s="41" t="s">
        <v>36</v>
      </c>
      <c r="E28" s="34" t="s">
        <v>33</v>
      </c>
      <c r="F28" s="64">
        <v>14.36</v>
      </c>
      <c r="G28" s="5">
        <v>43.26</v>
      </c>
      <c r="H28" s="5">
        <v>5.64</v>
      </c>
      <c r="I28" s="5">
        <v>7.5</v>
      </c>
      <c r="J28" s="6">
        <v>33.94</v>
      </c>
    </row>
    <row r="29" spans="1:10" ht="15.75" x14ac:dyDescent="0.25">
      <c r="A29" s="7"/>
      <c r="B29" s="25" t="s">
        <v>12</v>
      </c>
      <c r="C29" s="70">
        <v>36</v>
      </c>
      <c r="D29" s="71" t="s">
        <v>38</v>
      </c>
      <c r="E29" s="72" t="s">
        <v>33</v>
      </c>
      <c r="F29" s="73">
        <v>10.99</v>
      </c>
      <c r="G29" s="14">
        <v>117</v>
      </c>
      <c r="H29" s="14">
        <v>4.45</v>
      </c>
      <c r="I29" s="14">
        <v>3.6</v>
      </c>
      <c r="J29" s="27">
        <v>16.149999999999999</v>
      </c>
    </row>
    <row r="30" spans="1:10" ht="15.75" x14ac:dyDescent="0.25">
      <c r="A30" s="7"/>
      <c r="B30" s="74" t="s">
        <v>32</v>
      </c>
      <c r="C30" s="42">
        <v>6</v>
      </c>
      <c r="D30" s="43" t="s">
        <v>37</v>
      </c>
      <c r="E30" s="35">
        <v>24</v>
      </c>
      <c r="F30" s="61">
        <f>9.3*24/15</f>
        <v>14.88</v>
      </c>
      <c r="G30" s="9">
        <f>36*24/12</f>
        <v>72</v>
      </c>
      <c r="H30" s="9">
        <f>1.36*24/12</f>
        <v>2.72</v>
      </c>
      <c r="I30" s="9">
        <f>2.76*24/12</f>
        <v>5.52</v>
      </c>
      <c r="J30" s="10">
        <f>0.31*24/12</f>
        <v>0.62</v>
      </c>
    </row>
    <row r="31" spans="1:10" ht="15.75" x14ac:dyDescent="0.25">
      <c r="A31" s="7"/>
      <c r="B31" s="76"/>
      <c r="C31" s="42">
        <v>3</v>
      </c>
      <c r="D31" s="43" t="s">
        <v>31</v>
      </c>
      <c r="E31" s="35">
        <v>10</v>
      </c>
      <c r="F31" s="61">
        <f>7.04</f>
        <v>7.04</v>
      </c>
      <c r="G31" s="9">
        <f>64.7*10/10</f>
        <v>64.7</v>
      </c>
      <c r="H31" s="9">
        <f>0.08*10/10</f>
        <v>0.08</v>
      </c>
      <c r="I31" s="9">
        <f>7.15*10/10</f>
        <v>7.15</v>
      </c>
      <c r="J31" s="10">
        <f>0.12*10/10</f>
        <v>0.12</v>
      </c>
    </row>
    <row r="32" spans="1:10" ht="15.75" x14ac:dyDescent="0.25">
      <c r="A32" s="7"/>
      <c r="B32" s="75"/>
      <c r="C32" s="69" t="s">
        <v>22</v>
      </c>
      <c r="D32" s="43" t="s">
        <v>34</v>
      </c>
      <c r="E32" s="35">
        <v>38</v>
      </c>
      <c r="F32" s="61">
        <f>114.6*0.038</f>
        <v>4.3548</v>
      </c>
      <c r="G32" s="9">
        <f>144.74</f>
        <v>144.74</v>
      </c>
      <c r="H32" s="9">
        <f>3.53</f>
        <v>3.53</v>
      </c>
      <c r="I32" s="9">
        <f>9.88</f>
        <v>9.8800000000000008</v>
      </c>
      <c r="J32" s="10">
        <f>3.53</f>
        <v>3.53</v>
      </c>
    </row>
    <row r="33" spans="1:10" ht="15.75" x14ac:dyDescent="0.25">
      <c r="A33" s="7"/>
      <c r="B33" s="26" t="s">
        <v>18</v>
      </c>
      <c r="C33" s="42" t="s">
        <v>22</v>
      </c>
      <c r="D33" s="43" t="s">
        <v>23</v>
      </c>
      <c r="E33" s="35">
        <v>37</v>
      </c>
      <c r="F33" s="61">
        <f>45.14*0.037</f>
        <v>1.67018</v>
      </c>
      <c r="G33" s="9">
        <f>40*37/20</f>
        <v>74</v>
      </c>
      <c r="H33" s="9">
        <f>0.98*37/20</f>
        <v>1.8129999999999999</v>
      </c>
      <c r="I33" s="9">
        <f>0.2*37/20</f>
        <v>0.37</v>
      </c>
      <c r="J33" s="10">
        <f>8.95*37/20</f>
        <v>16.557499999999997</v>
      </c>
    </row>
    <row r="34" spans="1:10" ht="15.75" x14ac:dyDescent="0.25">
      <c r="A34" s="7"/>
      <c r="B34" s="50"/>
      <c r="C34" s="42" t="s">
        <v>22</v>
      </c>
      <c r="D34" s="43" t="s">
        <v>39</v>
      </c>
      <c r="E34" s="35">
        <v>38</v>
      </c>
      <c r="F34" s="61">
        <v>3.21</v>
      </c>
      <c r="G34" s="9">
        <f>41.6*38/20</f>
        <v>79.039999999999992</v>
      </c>
      <c r="H34" s="9">
        <f>1.6*38/20</f>
        <v>3.04</v>
      </c>
      <c r="I34" s="9">
        <f>0.03*38/20</f>
        <v>5.6999999999999995E-2</v>
      </c>
      <c r="J34" s="10">
        <f>8.02*38/20</f>
        <v>15.238</v>
      </c>
    </row>
    <row r="35" spans="1:10" ht="16.5" thickBot="1" x14ac:dyDescent="0.3">
      <c r="A35" s="55"/>
      <c r="B35" s="56"/>
      <c r="C35" s="57"/>
      <c r="D35" s="58"/>
      <c r="E35" s="59"/>
      <c r="F35" s="65">
        <f>SUM(F28:F34)</f>
        <v>56.504980000000003</v>
      </c>
      <c r="G35" s="60">
        <f>SUM(G28:G34)</f>
        <v>594.74</v>
      </c>
      <c r="H35" s="60">
        <f>SUM(H28:H34)</f>
        <v>21.273</v>
      </c>
      <c r="I35" s="60">
        <f>SUM(I28:I34)</f>
        <v>34.076999999999998</v>
      </c>
      <c r="J35" s="60">
        <f>SUM(J28:J34)</f>
        <v>86.155499999999989</v>
      </c>
    </row>
    <row r="36" spans="1:10" ht="15.75" x14ac:dyDescent="0.25">
      <c r="A36" s="3" t="s">
        <v>24</v>
      </c>
      <c r="B36" s="4"/>
      <c r="C36" s="44">
        <v>30</v>
      </c>
      <c r="D36" s="45" t="s">
        <v>40</v>
      </c>
      <c r="E36" s="36">
        <v>200</v>
      </c>
      <c r="F36" s="64">
        <v>3.31</v>
      </c>
      <c r="G36" s="5">
        <v>43</v>
      </c>
      <c r="H36" s="5">
        <v>0.06</v>
      </c>
      <c r="I36" s="5">
        <v>0.01</v>
      </c>
      <c r="J36" s="6">
        <v>10.220000000000001</v>
      </c>
    </row>
    <row r="37" spans="1:10" ht="15.75" x14ac:dyDescent="0.25">
      <c r="A37" s="7"/>
      <c r="B37" s="77"/>
      <c r="C37" s="78">
        <v>65</v>
      </c>
      <c r="D37" s="79" t="s">
        <v>41</v>
      </c>
      <c r="E37" s="80">
        <v>190</v>
      </c>
      <c r="F37" s="73">
        <f>11.22*190/100</f>
        <v>21.318000000000001</v>
      </c>
      <c r="G37" s="14">
        <f>235*190/100</f>
        <v>446.5</v>
      </c>
      <c r="H37" s="14">
        <f>8.68*190/100</f>
        <v>16.492000000000001</v>
      </c>
      <c r="I37" s="14">
        <f>5.52*190/100</f>
        <v>10.488</v>
      </c>
      <c r="J37" s="27">
        <f>37.78*190/100</f>
        <v>71.781999999999996</v>
      </c>
    </row>
    <row r="38" spans="1:10" ht="15.75" x14ac:dyDescent="0.25">
      <c r="A38" s="7"/>
      <c r="B38" s="11"/>
      <c r="C38" s="46" t="s">
        <v>22</v>
      </c>
      <c r="D38" s="47" t="s">
        <v>35</v>
      </c>
      <c r="E38" s="37" t="s">
        <v>42</v>
      </c>
      <c r="F38" s="61">
        <f>420.48*0.042</f>
        <v>17.660160000000001</v>
      </c>
      <c r="G38" s="9">
        <f>158.9*42/50</f>
        <v>133.476</v>
      </c>
      <c r="H38" s="9">
        <f>2.68*42/50</f>
        <v>2.2511999999999999</v>
      </c>
      <c r="I38" s="9">
        <f>3.5*42/50</f>
        <v>2.94</v>
      </c>
      <c r="J38" s="10">
        <f>29.18*42/50</f>
        <v>24.511199999999999</v>
      </c>
    </row>
    <row r="39" spans="1:10" ht="16.5" thickBot="1" x14ac:dyDescent="0.3">
      <c r="A39" s="51"/>
      <c r="B39" s="29"/>
      <c r="C39" s="52"/>
      <c r="D39" s="53"/>
      <c r="E39" s="54"/>
      <c r="F39" s="66">
        <f>SUM(F36:F38)</f>
        <v>42.288160000000005</v>
      </c>
      <c r="G39" s="62">
        <f>SUM(G36:G38)</f>
        <v>622.976</v>
      </c>
      <c r="H39" s="62">
        <f t="shared" ref="H39:J39" si="1">SUM(H36:H38)</f>
        <v>18.8032</v>
      </c>
      <c r="I39" s="62">
        <f t="shared" si="1"/>
        <v>13.437999999999999</v>
      </c>
      <c r="J39" s="63">
        <f t="shared" si="1"/>
        <v>106.5132</v>
      </c>
    </row>
    <row r="40" spans="1:10" ht="15.75" x14ac:dyDescent="0.25">
      <c r="A40" s="3" t="s">
        <v>13</v>
      </c>
      <c r="B40" s="4" t="s">
        <v>14</v>
      </c>
      <c r="C40" s="44">
        <v>27</v>
      </c>
      <c r="D40" s="45" t="s">
        <v>30</v>
      </c>
      <c r="E40" s="34" t="s">
        <v>56</v>
      </c>
      <c r="F40" s="64">
        <v>14.98</v>
      </c>
      <c r="G40" s="5">
        <f>88.8*100/60</f>
        <v>148</v>
      </c>
      <c r="H40" s="5">
        <f>1.02*100/60</f>
        <v>1.7</v>
      </c>
      <c r="I40" s="5">
        <f>7.98*100/60</f>
        <v>13.3</v>
      </c>
      <c r="J40" s="6">
        <f>3.06*100/60</f>
        <v>5.0999999999999996</v>
      </c>
    </row>
    <row r="41" spans="1:10" ht="30" x14ac:dyDescent="0.25">
      <c r="A41" s="7"/>
      <c r="B41" s="8" t="s">
        <v>15</v>
      </c>
      <c r="C41" s="46">
        <v>73</v>
      </c>
      <c r="D41" s="47" t="s">
        <v>44</v>
      </c>
      <c r="E41" s="37" t="s">
        <v>50</v>
      </c>
      <c r="F41" s="61">
        <f>10.04*240/250+3.55*2</f>
        <v>16.738399999999999</v>
      </c>
      <c r="G41" s="9">
        <v>206</v>
      </c>
      <c r="H41" s="9">
        <v>10.31</v>
      </c>
      <c r="I41" s="9">
        <v>7.55</v>
      </c>
      <c r="J41" s="10">
        <v>18.48</v>
      </c>
    </row>
    <row r="42" spans="1:10" ht="15.75" x14ac:dyDescent="0.25">
      <c r="A42" s="7"/>
      <c r="B42" s="8" t="s">
        <v>16</v>
      </c>
      <c r="C42" s="46">
        <v>66</v>
      </c>
      <c r="D42" s="47" t="s">
        <v>45</v>
      </c>
      <c r="E42" s="37" t="s">
        <v>57</v>
      </c>
      <c r="F42" s="61">
        <f>9.98*150/150+22.89*70/50</f>
        <v>42.025999999999996</v>
      </c>
      <c r="G42" s="9">
        <f>103*230/200</f>
        <v>118.45</v>
      </c>
      <c r="H42" s="9">
        <f>12.92*230/200</f>
        <v>14.857999999999999</v>
      </c>
      <c r="I42" s="9">
        <f>2.28*230/200</f>
        <v>2.6219999999999999</v>
      </c>
      <c r="J42" s="10">
        <f>8.31*230/200</f>
        <v>9.5565000000000015</v>
      </c>
    </row>
    <row r="43" spans="1:10" ht="15.75" x14ac:dyDescent="0.25">
      <c r="A43" s="7"/>
      <c r="B43" s="8" t="s">
        <v>25</v>
      </c>
      <c r="C43" s="46">
        <v>74</v>
      </c>
      <c r="D43" s="47" t="s">
        <v>46</v>
      </c>
      <c r="E43" s="37">
        <v>200</v>
      </c>
      <c r="F43" s="61">
        <v>7.02</v>
      </c>
      <c r="G43" s="9">
        <v>97</v>
      </c>
      <c r="H43" s="9">
        <v>0.68</v>
      </c>
      <c r="I43" s="9">
        <v>0.28000000000000003</v>
      </c>
      <c r="J43" s="10">
        <v>19.64</v>
      </c>
    </row>
    <row r="44" spans="1:10" ht="15.75" x14ac:dyDescent="0.25">
      <c r="A44" s="7"/>
      <c r="B44" s="8" t="s">
        <v>19</v>
      </c>
      <c r="C44" s="46" t="s">
        <v>22</v>
      </c>
      <c r="D44" s="47" t="s">
        <v>26</v>
      </c>
      <c r="E44" s="37" t="s">
        <v>58</v>
      </c>
      <c r="F44" s="61">
        <v>2.2400000000000002</v>
      </c>
      <c r="G44" s="9">
        <f>62.4*39/30</f>
        <v>81.11999999999999</v>
      </c>
      <c r="H44" s="9">
        <f>2.4*39/30</f>
        <v>3.1199999999999997</v>
      </c>
      <c r="I44" s="9">
        <f>0.45*393/30</f>
        <v>5.8949999999999996</v>
      </c>
      <c r="J44" s="10">
        <f>11.37*39/30</f>
        <v>14.780999999999999</v>
      </c>
    </row>
    <row r="45" spans="1:10" ht="15.75" x14ac:dyDescent="0.25">
      <c r="A45" s="7"/>
      <c r="B45" s="15" t="s">
        <v>17</v>
      </c>
      <c r="C45" s="48" t="s">
        <v>22</v>
      </c>
      <c r="D45" s="49" t="s">
        <v>23</v>
      </c>
      <c r="E45" s="38" t="s">
        <v>59</v>
      </c>
      <c r="F45" s="67">
        <f>45.14*0.038</f>
        <v>1.71532</v>
      </c>
      <c r="G45" s="12">
        <f>60*38/30</f>
        <v>76</v>
      </c>
      <c r="H45" s="12">
        <f>1.47*38/30</f>
        <v>1.8619999999999999</v>
      </c>
      <c r="I45" s="12">
        <f>0.3*38/30</f>
        <v>0.38</v>
      </c>
      <c r="J45" s="13">
        <f>13.44*38/30</f>
        <v>17.023999999999997</v>
      </c>
    </row>
    <row r="46" spans="1:10" ht="16.5" thickBot="1" x14ac:dyDescent="0.3">
      <c r="A46" s="28"/>
      <c r="B46" s="29"/>
      <c r="C46" s="30"/>
      <c r="D46" s="30"/>
      <c r="E46" s="39"/>
      <c r="F46" s="68">
        <f>SUM(F40:F45)</f>
        <v>84.719719999999995</v>
      </c>
      <c r="G46" s="31">
        <f>SUM(G40:G45)</f>
        <v>726.57</v>
      </c>
      <c r="H46" s="31">
        <f>SUM(H40:H45)</f>
        <v>32.53</v>
      </c>
      <c r="I46" s="31">
        <f>SUM(I40:I45)</f>
        <v>30.027000000000001</v>
      </c>
      <c r="J46" s="32">
        <f>SUM(J40:J45)</f>
        <v>84.581500000000005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2021-09-03T09:23:05Z</cp:lastPrinted>
  <dcterms:created xsi:type="dcterms:W3CDTF">2015-06-05T18:19:34Z</dcterms:created>
  <dcterms:modified xsi:type="dcterms:W3CDTF">2021-09-10T01:26:44Z</dcterms:modified>
</cp:coreProperties>
</file>