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47" i="1" l="1"/>
  <c r="J46" i="1"/>
  <c r="I46" i="1"/>
  <c r="H46" i="1"/>
  <c r="G46" i="1"/>
  <c r="J45" i="1"/>
  <c r="I45" i="1"/>
  <c r="H45" i="1"/>
  <c r="G45" i="1"/>
  <c r="F45" i="1"/>
  <c r="J41" i="1"/>
  <c r="I41" i="1"/>
  <c r="H41" i="1"/>
  <c r="H47" i="1" s="1"/>
  <c r="G41" i="1"/>
  <c r="F41" i="1"/>
  <c r="F47" i="1" s="1"/>
  <c r="J39" i="1"/>
  <c r="I39" i="1"/>
  <c r="I47" i="1" s="1"/>
  <c r="H39" i="1"/>
  <c r="G39" i="1"/>
  <c r="G47" i="1" s="1"/>
  <c r="F39" i="1"/>
  <c r="J38" i="1"/>
  <c r="H38" i="1"/>
  <c r="F38" i="1"/>
  <c r="J37" i="1"/>
  <c r="I37" i="1"/>
  <c r="I38" i="1" s="1"/>
  <c r="H37" i="1"/>
  <c r="G37" i="1"/>
  <c r="G38" i="1" s="1"/>
  <c r="J34" i="1"/>
  <c r="I34" i="1"/>
  <c r="H34" i="1"/>
  <c r="G34" i="1"/>
  <c r="F34" i="1"/>
  <c r="J33" i="1"/>
  <c r="I33" i="1"/>
  <c r="H33" i="1"/>
  <c r="G33" i="1"/>
  <c r="F33" i="1"/>
  <c r="J31" i="1"/>
  <c r="I31" i="1"/>
  <c r="H31" i="1"/>
  <c r="G31" i="1"/>
  <c r="F31" i="1"/>
  <c r="J30" i="1"/>
  <c r="J35" i="1" s="1"/>
  <c r="I30" i="1"/>
  <c r="I35" i="1" s="1"/>
  <c r="H30" i="1"/>
  <c r="H35" i="1" s="1"/>
  <c r="G30" i="1"/>
  <c r="G35" i="1" s="1"/>
  <c r="F30" i="1"/>
  <c r="F28" i="1"/>
  <c r="F35" i="1" s="1"/>
  <c r="J6" i="1" l="1"/>
  <c r="I6" i="1"/>
  <c r="H6" i="1"/>
  <c r="G6" i="1"/>
  <c r="F6" i="1"/>
  <c r="F11" i="1" s="1"/>
  <c r="F12" i="1"/>
  <c r="J10" i="1"/>
  <c r="J9" i="1"/>
  <c r="I10" i="1"/>
  <c r="I9" i="1"/>
  <c r="H10" i="1"/>
  <c r="H9" i="1"/>
  <c r="G10" i="1"/>
  <c r="G9" i="1"/>
  <c r="J8" i="1"/>
  <c r="I8" i="1"/>
  <c r="H8" i="1"/>
  <c r="G8" i="1"/>
  <c r="J7" i="1"/>
  <c r="I7" i="1"/>
  <c r="H7" i="1"/>
  <c r="G7" i="1"/>
  <c r="F9" i="1"/>
  <c r="F8" i="1"/>
  <c r="F7" i="1"/>
  <c r="J21" i="1"/>
  <c r="J20" i="1"/>
  <c r="I21" i="1"/>
  <c r="I20" i="1"/>
  <c r="H21" i="1"/>
  <c r="H20" i="1"/>
  <c r="G21" i="1"/>
  <c r="G20" i="1"/>
  <c r="J15" i="1"/>
  <c r="I15" i="1"/>
  <c r="H15" i="1"/>
  <c r="G15" i="1"/>
  <c r="F20" i="1"/>
  <c r="F16" i="1"/>
  <c r="F15" i="1"/>
  <c r="F14" i="1" l="1"/>
  <c r="F22" i="1" l="1"/>
  <c r="H11" i="1" l="1"/>
  <c r="G11" i="1"/>
  <c r="G14" i="1" l="1"/>
  <c r="J11" i="1"/>
  <c r="G22" i="1" l="1"/>
  <c r="I11" i="1"/>
  <c r="J22" i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<sst xmlns="http://schemas.openxmlformats.org/spreadsheetml/2006/main" count="117" uniqueCount="72">
  <si>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</si>
  <si>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</si>
  <si>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</si>
  <si>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</si>
  <si>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</si>
  <si>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</si>
  <si>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</si>
  <si>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</si>
  <si>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</si>
  <si>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</si>
  <si>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</si>
  <si>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</si>
  <si>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</si>
  <si>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</si>
  <si>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</si>
  <si>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</si>
  <si>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</si>
  <si>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</si>
  <si>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</si>
  <si>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</si>
  <si>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</si>
  <si>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</si>
  <si>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</si>
  <si>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</si>
  <si>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</si>
  <si>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</si>
  <si>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</si>
  <si>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</si>
  <si>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</si>
  <si>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</si>
  <si>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</si>
  <si>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</si>
  <si>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>200</t>
  </si>
  <si>
    <t>Сыр (порциями)</t>
  </si>
  <si>
    <t>Батон</t>
  </si>
  <si>
    <t>Зав.производством __________________________________</t>
  </si>
  <si>
    <t>250</t>
  </si>
  <si>
    <t>Икра свекольная</t>
  </si>
  <si>
    <t>90</t>
  </si>
  <si>
    <t>гарнир</t>
  </si>
  <si>
    <t>150</t>
  </si>
  <si>
    <t>60</t>
  </si>
  <si>
    <t>Тефтели</t>
  </si>
  <si>
    <t>Капуста тушеная</t>
  </si>
  <si>
    <t>Сок</t>
  </si>
  <si>
    <t>Суп картофельный с клецками с мясом птицы</t>
  </si>
  <si>
    <t>35</t>
  </si>
  <si>
    <t>Каша "Дружба"</t>
  </si>
  <si>
    <t>Какао с молоком</t>
  </si>
  <si>
    <t>Творожное печенье</t>
  </si>
  <si>
    <t>Молоко</t>
  </si>
  <si>
    <t>Яблоко</t>
  </si>
  <si>
    <t>МБОУ БСШ №1 им. Е. К. Зырянова</t>
  </si>
  <si>
    <t>1</t>
  </si>
  <si>
    <r>
      <t>"</t>
    </r>
    <r>
      <rPr>
        <u/>
        <sz val="11"/>
        <color theme="1"/>
        <rFont val="Calibri"/>
        <family val="2"/>
        <charset val="204"/>
        <scheme val="minor"/>
      </rPr>
      <t>_13__"_09____2021</t>
    </r>
  </si>
  <si>
    <t>11-18 лет</t>
  </si>
  <si>
    <t>Суп молочный с рисом</t>
  </si>
  <si>
    <t>Чай с лимоном</t>
  </si>
  <si>
    <t>Яйцо отварное</t>
  </si>
  <si>
    <t>Чай с молоком сгущенным</t>
  </si>
  <si>
    <t>Лепешка с сыром</t>
  </si>
  <si>
    <t>70</t>
  </si>
  <si>
    <t>Суп с рыбными консервами</t>
  </si>
  <si>
    <t>Котлета из мяса птицы</t>
  </si>
  <si>
    <t>Каша гречневая рассыпчатая</t>
  </si>
  <si>
    <t>180</t>
  </si>
  <si>
    <t>добавка</t>
  </si>
  <si>
    <t>Соус сметанный</t>
  </si>
  <si>
    <t>20</t>
  </si>
  <si>
    <t>Компот их сухофруктов</t>
  </si>
  <si>
    <t>41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</si>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</sst>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7"/>
  <sheetViews>
    <sheetView tabSelected="1" zoomScale="110" zoomScaleNormal="110" workbookViewId="0">
      <selection activeCell="A26" sqref="A26:J47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3" t="s">
        <v>52</v>
      </c>
      <c r="C1" s="84"/>
      <c r="D1" s="85"/>
      <c r="E1" s="17" t="s">
        <v>28</v>
      </c>
      <c r="F1" s="16" t="s">
        <v>53</v>
      </c>
      <c r="H1" s="1" t="s">
        <v>1</v>
      </c>
      <c r="I1" s="15" t="s">
        <v>54</v>
      </c>
    </row>
    <row r="2" spans="1:10" ht="15.75" thickBot="1" x14ac:dyDescent="0.3">
      <c r="B2" s="2" t="s">
        <v>27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20</v>
      </c>
      <c r="D3" s="19" t="s">
        <v>4</v>
      </c>
      <c r="E3" s="31" t="s">
        <v>21</v>
      </c>
      <c r="F3" s="31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75" x14ac:dyDescent="0.25">
      <c r="A4" s="3" t="s">
        <v>10</v>
      </c>
      <c r="B4" s="4" t="s">
        <v>11</v>
      </c>
      <c r="C4" s="38">
        <v>46</v>
      </c>
      <c r="D4" s="39" t="s">
        <v>47</v>
      </c>
      <c r="E4" s="32" t="s">
        <v>32</v>
      </c>
      <c r="F4" s="62">
        <v>12.56</v>
      </c>
      <c r="G4" s="81">
        <v>193.84</v>
      </c>
      <c r="H4" s="81">
        <v>5.21</v>
      </c>
      <c r="I4" s="81">
        <v>7.16</v>
      </c>
      <c r="J4" s="82">
        <v>27.84</v>
      </c>
    </row>
    <row r="5" spans="1:10" ht="15.75" x14ac:dyDescent="0.25">
      <c r="A5" s="7"/>
      <c r="B5" s="79" t="s">
        <v>12</v>
      </c>
      <c r="C5" s="68">
        <v>36</v>
      </c>
      <c r="D5" s="69" t="s">
        <v>48</v>
      </c>
      <c r="E5" s="70" t="s">
        <v>32</v>
      </c>
      <c r="F5" s="71">
        <v>11.77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72" t="s">
        <v>31</v>
      </c>
      <c r="C6" s="40">
        <v>6</v>
      </c>
      <c r="D6" s="41" t="s">
        <v>33</v>
      </c>
      <c r="E6" s="33">
        <v>16</v>
      </c>
      <c r="F6" s="59">
        <f>7.09*16/12</f>
        <v>9.4533333333333331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 x14ac:dyDescent="0.25">
      <c r="A7" s="7"/>
      <c r="B7" s="74"/>
      <c r="C7" s="40">
        <v>3</v>
      </c>
      <c r="D7" s="41" t="s">
        <v>30</v>
      </c>
      <c r="E7" s="33">
        <v>10</v>
      </c>
      <c r="F7" s="59">
        <f>7.04*1</f>
        <v>7.04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73"/>
      <c r="C8" s="67">
        <v>38</v>
      </c>
      <c r="D8" s="41" t="s">
        <v>49</v>
      </c>
      <c r="E8" s="33">
        <v>38</v>
      </c>
      <c r="F8" s="59">
        <f>114.6*0.038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24" t="s">
        <v>18</v>
      </c>
      <c r="C9" s="40" t="s">
        <v>22</v>
      </c>
      <c r="D9" s="41" t="s">
        <v>23</v>
      </c>
      <c r="E9" s="33">
        <v>26</v>
      </c>
      <c r="F9" s="59">
        <f>45.14*0.026</f>
        <v>1.17364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75" x14ac:dyDescent="0.25">
      <c r="A10" s="7"/>
      <c r="B10" s="48"/>
      <c r="C10" s="40" t="s">
        <v>22</v>
      </c>
      <c r="D10" s="41" t="s">
        <v>34</v>
      </c>
      <c r="E10" s="33">
        <v>27</v>
      </c>
      <c r="F10" s="59">
        <v>2.25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 x14ac:dyDescent="0.3">
      <c r="A11" s="53"/>
      <c r="B11" s="54"/>
      <c r="C11" s="55"/>
      <c r="D11" s="56"/>
      <c r="E11" s="57"/>
      <c r="F11" s="63">
        <f>SUM(F4:F10)</f>
        <v>48.601773333333327</v>
      </c>
      <c r="G11" s="58">
        <f>SUM(G4:G10)</f>
        <v>676.43999999999994</v>
      </c>
      <c r="H11" s="58">
        <f>SUM(H4:H10)</f>
        <v>18.517333333333333</v>
      </c>
      <c r="I11" s="58">
        <f>SUM(I4:I10)</f>
        <v>31.770500000000002</v>
      </c>
      <c r="J11" s="80">
        <f>SUM(J4:J10)</f>
        <v>70.515333333333331</v>
      </c>
    </row>
    <row r="12" spans="1:10" ht="15.75" x14ac:dyDescent="0.25">
      <c r="A12" s="3" t="s">
        <v>24</v>
      </c>
      <c r="B12" s="4"/>
      <c r="C12" s="42">
        <v>63</v>
      </c>
      <c r="D12" s="43" t="s">
        <v>50</v>
      </c>
      <c r="E12" s="34">
        <v>200</v>
      </c>
      <c r="F12" s="62">
        <f>61.85*0.206</f>
        <v>12.741099999999999</v>
      </c>
      <c r="G12" s="5">
        <v>106</v>
      </c>
      <c r="H12" s="5">
        <v>5.8</v>
      </c>
      <c r="I12" s="5">
        <v>5</v>
      </c>
      <c r="J12" s="6">
        <v>8</v>
      </c>
    </row>
    <row r="13" spans="1:10" ht="15.75" x14ac:dyDescent="0.25">
      <c r="A13" s="7"/>
      <c r="B13" s="75"/>
      <c r="C13" s="76">
        <v>62</v>
      </c>
      <c r="D13" s="77" t="s">
        <v>51</v>
      </c>
      <c r="E13" s="78">
        <v>140</v>
      </c>
      <c r="F13" s="71">
        <v>23.7</v>
      </c>
      <c r="G13" s="13">
        <v>144</v>
      </c>
      <c r="H13" s="13">
        <v>2.25</v>
      </c>
      <c r="I13" s="13">
        <v>0.75</v>
      </c>
      <c r="J13" s="25">
        <v>31.5</v>
      </c>
    </row>
    <row r="14" spans="1:10" ht="16.5" thickBot="1" x14ac:dyDescent="0.3">
      <c r="A14" s="49"/>
      <c r="B14" s="27"/>
      <c r="C14" s="50"/>
      <c r="D14" s="51"/>
      <c r="E14" s="52"/>
      <c r="F14" s="64">
        <f>SUM(F12:F13)</f>
        <v>36.441099999999999</v>
      </c>
      <c r="G14" s="60">
        <f>SUM(G12:G13)</f>
        <v>250</v>
      </c>
      <c r="H14" s="60">
        <f>SUM(H12:H13)</f>
        <v>8.0500000000000007</v>
      </c>
      <c r="I14" s="60">
        <f>SUM(I12:I13)</f>
        <v>5.75</v>
      </c>
      <c r="J14" s="61">
        <f>SUM(J12:J13)</f>
        <v>39.5</v>
      </c>
    </row>
    <row r="15" spans="1:10" ht="15.75" x14ac:dyDescent="0.25">
      <c r="A15" s="3" t="s">
        <v>13</v>
      </c>
      <c r="B15" s="4" t="s">
        <v>14</v>
      </c>
      <c r="C15" s="42">
        <v>59</v>
      </c>
      <c r="D15" s="43" t="s">
        <v>37</v>
      </c>
      <c r="E15" s="32" t="s">
        <v>41</v>
      </c>
      <c r="F15" s="62">
        <f>3.99*60/60</f>
        <v>3.99</v>
      </c>
      <c r="G15" s="5">
        <f>75*60/60</f>
        <v>75</v>
      </c>
      <c r="H15" s="5">
        <f>1.26*60/60</f>
        <v>1.26</v>
      </c>
      <c r="I15" s="5">
        <f>4.08*60/60</f>
        <v>4.08</v>
      </c>
      <c r="J15" s="6">
        <f>8.28*60/60</f>
        <v>8.2799999999999994</v>
      </c>
    </row>
    <row r="16" spans="1:10" ht="30" x14ac:dyDescent="0.25">
      <c r="A16" s="7"/>
      <c r="B16" s="8" t="s">
        <v>15</v>
      </c>
      <c r="C16" s="44">
        <v>55</v>
      </c>
      <c r="D16" s="45" t="s">
        <v>45</v>
      </c>
      <c r="E16" s="35" t="s">
        <v>36</v>
      </c>
      <c r="F16" s="59">
        <f>2.94*175/185+4.81*45/65+4.49*3</f>
        <v>19.581081081081081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15.75" x14ac:dyDescent="0.25">
      <c r="A17" s="7"/>
      <c r="B17" s="8" t="s">
        <v>16</v>
      </c>
      <c r="C17" s="44">
        <v>12</v>
      </c>
      <c r="D17" s="45" t="s">
        <v>42</v>
      </c>
      <c r="E17" s="35" t="s">
        <v>38</v>
      </c>
      <c r="F17" s="59">
        <v>27.65</v>
      </c>
      <c r="G17" s="9">
        <v>200.65</v>
      </c>
      <c r="H17" s="9">
        <v>10.73</v>
      </c>
      <c r="I17" s="9">
        <v>12.68</v>
      </c>
      <c r="J17" s="10">
        <v>11.02</v>
      </c>
    </row>
    <row r="18" spans="1:10" ht="15.75" x14ac:dyDescent="0.25">
      <c r="A18" s="7"/>
      <c r="B18" s="8" t="s">
        <v>39</v>
      </c>
      <c r="C18" s="44">
        <v>71</v>
      </c>
      <c r="D18" s="45" t="s">
        <v>43</v>
      </c>
      <c r="E18" s="35" t="s">
        <v>40</v>
      </c>
      <c r="F18" s="59">
        <v>7.54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75" x14ac:dyDescent="0.25">
      <c r="A19" s="7"/>
      <c r="B19" s="8" t="s">
        <v>25</v>
      </c>
      <c r="C19" s="44">
        <v>25</v>
      </c>
      <c r="D19" s="45" t="s">
        <v>44</v>
      </c>
      <c r="E19" s="35">
        <v>200</v>
      </c>
      <c r="F19" s="59">
        <v>10.55</v>
      </c>
      <c r="G19" s="9">
        <v>136</v>
      </c>
      <c r="H19" s="9">
        <v>0.6</v>
      </c>
      <c r="I19" s="9">
        <v>0</v>
      </c>
      <c r="J19" s="10">
        <v>33</v>
      </c>
    </row>
    <row r="20" spans="1:10" ht="15.75" x14ac:dyDescent="0.25">
      <c r="A20" s="7"/>
      <c r="B20" s="8" t="s">
        <v>19</v>
      </c>
      <c r="C20" s="44" t="s">
        <v>22</v>
      </c>
      <c r="D20" s="45" t="s">
        <v>26</v>
      </c>
      <c r="E20" s="35" t="s">
        <v>46</v>
      </c>
      <c r="F20" s="59">
        <f>58.5*0.035</f>
        <v>2.0475000000000003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 x14ac:dyDescent="0.25">
      <c r="A21" s="7"/>
      <c r="B21" s="14" t="s">
        <v>17</v>
      </c>
      <c r="C21" s="46" t="s">
        <v>22</v>
      </c>
      <c r="D21" s="47" t="s">
        <v>23</v>
      </c>
      <c r="E21" s="36" t="s">
        <v>46</v>
      </c>
      <c r="F21" s="65">
        <v>1.54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5" thickBot="1" x14ac:dyDescent="0.3">
      <c r="A22" s="26"/>
      <c r="B22" s="27"/>
      <c r="C22" s="28"/>
      <c r="D22" s="28"/>
      <c r="E22" s="37"/>
      <c r="F22" s="66">
        <f>SUM(F15:F21)</f>
        <v>72.89858108108109</v>
      </c>
      <c r="G22" s="29">
        <f>SUM(G15:G21)</f>
        <v>872.44999999999993</v>
      </c>
      <c r="H22" s="29">
        <f>SUM(H15:H21)</f>
        <v>25.335000000000001</v>
      </c>
      <c r="I22" s="29">
        <f>SUM(I15:I21)</f>
        <v>29.314999999999998</v>
      </c>
      <c r="J22" s="30">
        <f>SUM(J15:J21)</f>
        <v>126.14500000000001</v>
      </c>
    </row>
    <row r="23" spans="1:10" x14ac:dyDescent="0.25">
      <c r="A23" s="23" t="s">
        <v>29</v>
      </c>
    </row>
    <row r="24" spans="1:10" x14ac:dyDescent="0.25">
      <c r="A24" s="23" t="s">
        <v>35</v>
      </c>
    </row>
    <row r="26" spans="1:10" ht="16.5" thickBot="1" x14ac:dyDescent="0.3">
      <c r="B26" s="2" t="s">
        <v>55</v>
      </c>
      <c r="E26" s="86"/>
      <c r="F26" s="86"/>
    </row>
    <row r="27" spans="1:10" ht="30.75" thickBot="1" x14ac:dyDescent="0.3">
      <c r="A27" s="18" t="s">
        <v>2</v>
      </c>
      <c r="B27" s="19" t="s">
        <v>3</v>
      </c>
      <c r="C27" s="19" t="s">
        <v>20</v>
      </c>
      <c r="D27" s="19" t="s">
        <v>4</v>
      </c>
      <c r="E27" s="31" t="s">
        <v>21</v>
      </c>
      <c r="F27" s="31" t="s">
        <v>5</v>
      </c>
      <c r="G27" s="20" t="s">
        <v>6</v>
      </c>
      <c r="H27" s="19" t="s">
        <v>7</v>
      </c>
      <c r="I27" s="19" t="s">
        <v>8</v>
      </c>
      <c r="J27" s="21" t="s">
        <v>9</v>
      </c>
    </row>
    <row r="28" spans="1:10" ht="15.75" x14ac:dyDescent="0.25">
      <c r="A28" s="3" t="s">
        <v>10</v>
      </c>
      <c r="B28" s="4" t="s">
        <v>11</v>
      </c>
      <c r="C28" s="38">
        <v>77</v>
      </c>
      <c r="D28" s="39" t="s">
        <v>56</v>
      </c>
      <c r="E28" s="32" t="s">
        <v>36</v>
      </c>
      <c r="F28" s="62">
        <f>8.55*250/200</f>
        <v>10.6875</v>
      </c>
      <c r="G28" s="81">
        <v>114.2</v>
      </c>
      <c r="H28" s="81">
        <v>3.4</v>
      </c>
      <c r="I28" s="81">
        <v>3.82</v>
      </c>
      <c r="J28" s="82">
        <v>16.559999999999999</v>
      </c>
    </row>
    <row r="29" spans="1:10" ht="15.75" x14ac:dyDescent="0.25">
      <c r="A29" s="7"/>
      <c r="B29" s="79" t="s">
        <v>12</v>
      </c>
      <c r="C29" s="68">
        <v>30</v>
      </c>
      <c r="D29" s="69" t="s">
        <v>57</v>
      </c>
      <c r="E29" s="70" t="s">
        <v>32</v>
      </c>
      <c r="F29" s="71">
        <v>3.31</v>
      </c>
      <c r="G29" s="9">
        <v>43</v>
      </c>
      <c r="H29" s="9">
        <v>0.06</v>
      </c>
      <c r="I29" s="9">
        <v>0.01</v>
      </c>
      <c r="J29" s="10">
        <v>10.220000000000001</v>
      </c>
    </row>
    <row r="30" spans="1:10" ht="15.75" x14ac:dyDescent="0.25">
      <c r="A30" s="7"/>
      <c r="B30" s="72" t="s">
        <v>31</v>
      </c>
      <c r="C30" s="40">
        <v>6</v>
      </c>
      <c r="D30" s="41" t="s">
        <v>33</v>
      </c>
      <c r="E30" s="33">
        <v>34</v>
      </c>
      <c r="F30" s="59">
        <f>7.56*34/12</f>
        <v>21.419999999999998</v>
      </c>
      <c r="G30" s="9">
        <f>36*34/12</f>
        <v>102</v>
      </c>
      <c r="H30" s="9">
        <f>1.36*34/12</f>
        <v>3.8533333333333335</v>
      </c>
      <c r="I30" s="9">
        <f>2.76*34/12</f>
        <v>7.8199999999999994</v>
      </c>
      <c r="J30" s="10">
        <f>0.31*34/12</f>
        <v>0.8783333333333333</v>
      </c>
    </row>
    <row r="31" spans="1:10" ht="15.75" x14ac:dyDescent="0.25">
      <c r="A31" s="7"/>
      <c r="B31" s="74"/>
      <c r="C31" s="40">
        <v>3</v>
      </c>
      <c r="D31" s="41" t="s">
        <v>30</v>
      </c>
      <c r="E31" s="33">
        <v>15</v>
      </c>
      <c r="F31" s="59">
        <f>7.04*1.5</f>
        <v>10.56</v>
      </c>
      <c r="G31" s="9">
        <f>64.7*15/10</f>
        <v>97.05</v>
      </c>
      <c r="H31" s="9">
        <f>0.08*15/10</f>
        <v>0.12</v>
      </c>
      <c r="I31" s="9">
        <f>7.15*15/10</f>
        <v>10.725</v>
      </c>
      <c r="J31" s="10">
        <f>0.12*15/10</f>
        <v>0.18</v>
      </c>
    </row>
    <row r="32" spans="1:10" ht="15.75" x14ac:dyDescent="0.25">
      <c r="A32" s="7"/>
      <c r="B32" s="73"/>
      <c r="C32" s="67">
        <v>38</v>
      </c>
      <c r="D32" s="41" t="s">
        <v>58</v>
      </c>
      <c r="E32" s="33">
        <v>50</v>
      </c>
      <c r="F32" s="59">
        <v>5.4</v>
      </c>
      <c r="G32" s="9">
        <v>63</v>
      </c>
      <c r="H32" s="9">
        <v>5.0999999999999996</v>
      </c>
      <c r="I32" s="9">
        <v>4.5999999999999996</v>
      </c>
      <c r="J32" s="10">
        <v>0.3</v>
      </c>
    </row>
    <row r="33" spans="1:10" ht="15.75" x14ac:dyDescent="0.25">
      <c r="A33" s="7"/>
      <c r="B33" s="24" t="s">
        <v>18</v>
      </c>
      <c r="C33" s="40" t="s">
        <v>22</v>
      </c>
      <c r="D33" s="41" t="s">
        <v>23</v>
      </c>
      <c r="E33" s="33">
        <v>39</v>
      </c>
      <c r="F33" s="59">
        <f>45.14*0.039</f>
        <v>1.7604599999999999</v>
      </c>
      <c r="G33" s="9">
        <f>40*39/20</f>
        <v>78</v>
      </c>
      <c r="H33" s="9">
        <f>0.98*39/20</f>
        <v>1.911</v>
      </c>
      <c r="I33" s="9">
        <f>0.2*39/20</f>
        <v>0.39</v>
      </c>
      <c r="J33" s="10">
        <f>8.95*39/20</f>
        <v>17.452499999999997</v>
      </c>
    </row>
    <row r="34" spans="1:10" ht="15.75" x14ac:dyDescent="0.25">
      <c r="A34" s="7"/>
      <c r="B34" s="48"/>
      <c r="C34" s="40" t="s">
        <v>22</v>
      </c>
      <c r="D34" s="41" t="s">
        <v>34</v>
      </c>
      <c r="E34" s="33">
        <v>39</v>
      </c>
      <c r="F34" s="59">
        <f>86.25*0.039</f>
        <v>3.36375</v>
      </c>
      <c r="G34" s="9">
        <f>41.6*39/20</f>
        <v>81.12</v>
      </c>
      <c r="H34" s="9">
        <f>1.6*39/20</f>
        <v>3.12</v>
      </c>
      <c r="I34" s="9">
        <f>0.03*39/20</f>
        <v>5.8499999999999996E-2</v>
      </c>
      <c r="J34" s="10">
        <f>8.02*39/20</f>
        <v>15.638999999999999</v>
      </c>
    </row>
    <row r="35" spans="1:10" ht="16.5" thickBot="1" x14ac:dyDescent="0.3">
      <c r="A35" s="53"/>
      <c r="B35" s="54"/>
      <c r="C35" s="55"/>
      <c r="D35" s="56"/>
      <c r="E35" s="57"/>
      <c r="F35" s="63">
        <f>SUM(F28:F34)</f>
        <v>56.501710000000003</v>
      </c>
      <c r="G35" s="58">
        <f>SUM(G28:G34)</f>
        <v>578.37</v>
      </c>
      <c r="H35" s="58">
        <f>SUM(H28:H34)</f>
        <v>17.564333333333334</v>
      </c>
      <c r="I35" s="58">
        <f>SUM(I28:I34)</f>
        <v>27.423500000000001</v>
      </c>
      <c r="J35" s="80">
        <f>SUM(J28:J34)</f>
        <v>61.229833333333332</v>
      </c>
    </row>
    <row r="36" spans="1:10" ht="30" x14ac:dyDescent="0.25">
      <c r="A36" s="3" t="s">
        <v>24</v>
      </c>
      <c r="B36" s="4"/>
      <c r="C36" s="42">
        <v>75</v>
      </c>
      <c r="D36" s="43" t="s">
        <v>59</v>
      </c>
      <c r="E36" s="34">
        <v>200</v>
      </c>
      <c r="F36" s="62">
        <v>7.81</v>
      </c>
      <c r="G36" s="5">
        <v>138</v>
      </c>
      <c r="H36" s="5">
        <v>2.74</v>
      </c>
      <c r="I36" s="5">
        <v>3.23</v>
      </c>
      <c r="J36" s="6">
        <v>24.11</v>
      </c>
    </row>
    <row r="37" spans="1:10" ht="15.75" x14ac:dyDescent="0.25">
      <c r="A37" s="7"/>
      <c r="B37" s="75"/>
      <c r="C37" s="76">
        <v>62</v>
      </c>
      <c r="D37" s="77" t="s">
        <v>60</v>
      </c>
      <c r="E37" s="78">
        <v>180</v>
      </c>
      <c r="F37" s="71">
        <v>34.549999999999997</v>
      </c>
      <c r="G37" s="13">
        <f>271.84*150/100</f>
        <v>407.75999999999993</v>
      </c>
      <c r="H37" s="13">
        <f>10.49*150/100</f>
        <v>15.734999999999999</v>
      </c>
      <c r="I37" s="13">
        <f>11.32*150/100</f>
        <v>16.98</v>
      </c>
      <c r="J37" s="25">
        <f>32*150/100</f>
        <v>48</v>
      </c>
    </row>
    <row r="38" spans="1:10" ht="16.5" thickBot="1" x14ac:dyDescent="0.3">
      <c r="A38" s="49"/>
      <c r="B38" s="27"/>
      <c r="C38" s="50"/>
      <c r="D38" s="51"/>
      <c r="E38" s="52"/>
      <c r="F38" s="64">
        <f>SUM(F36:F37)</f>
        <v>42.36</v>
      </c>
      <c r="G38" s="60">
        <f>SUM(G36:G37)</f>
        <v>545.76</v>
      </c>
      <c r="H38" s="60">
        <f>SUM(H36:H37)</f>
        <v>18.475000000000001</v>
      </c>
      <c r="I38" s="60">
        <f>SUM(I36:I37)</f>
        <v>20.21</v>
      </c>
      <c r="J38" s="61">
        <f>SUM(J36:J37)</f>
        <v>72.11</v>
      </c>
    </row>
    <row r="39" spans="1:10" ht="15.75" x14ac:dyDescent="0.25">
      <c r="A39" s="3" t="s">
        <v>13</v>
      </c>
      <c r="B39" s="4" t="s">
        <v>14</v>
      </c>
      <c r="C39" s="42">
        <v>59</v>
      </c>
      <c r="D39" s="43" t="s">
        <v>37</v>
      </c>
      <c r="E39" s="32" t="s">
        <v>61</v>
      </c>
      <c r="F39" s="62">
        <f>6.61*70/100</f>
        <v>4.6270000000000007</v>
      </c>
      <c r="G39" s="5">
        <f>75*70/60</f>
        <v>87.5</v>
      </c>
      <c r="H39" s="5">
        <f>1.26*70/60</f>
        <v>1.47</v>
      </c>
      <c r="I39" s="5">
        <f>4.08*70/60</f>
        <v>4.7600000000000007</v>
      </c>
      <c r="J39" s="6">
        <f>8.28*70/60</f>
        <v>9.6599999999999984</v>
      </c>
    </row>
    <row r="40" spans="1:10" ht="30" x14ac:dyDescent="0.25">
      <c r="A40" s="7"/>
      <c r="B40" s="8" t="s">
        <v>15</v>
      </c>
      <c r="C40" s="44">
        <v>60</v>
      </c>
      <c r="D40" s="45" t="s">
        <v>62</v>
      </c>
      <c r="E40" s="35" t="s">
        <v>32</v>
      </c>
      <c r="F40" s="59">
        <v>18.3</v>
      </c>
      <c r="G40" s="9">
        <v>110.4</v>
      </c>
      <c r="H40" s="9">
        <v>6.78</v>
      </c>
      <c r="I40" s="9">
        <v>3.06</v>
      </c>
      <c r="J40" s="10">
        <v>11.06</v>
      </c>
    </row>
    <row r="41" spans="1:10" ht="15.75" x14ac:dyDescent="0.25">
      <c r="A41" s="7"/>
      <c r="B41" s="8" t="s">
        <v>16</v>
      </c>
      <c r="C41" s="44">
        <v>14</v>
      </c>
      <c r="D41" s="45" t="s">
        <v>63</v>
      </c>
      <c r="E41" s="35" t="s">
        <v>38</v>
      </c>
      <c r="F41" s="59">
        <f>37.61*90/100</f>
        <v>33.849000000000004</v>
      </c>
      <c r="G41" s="9">
        <f>214.2*90/90</f>
        <v>214.2</v>
      </c>
      <c r="H41" s="9">
        <f>13.62*90/90</f>
        <v>13.62</v>
      </c>
      <c r="I41" s="9">
        <f>12.68*90/90</f>
        <v>12.68</v>
      </c>
      <c r="J41" s="10">
        <f>7.61*90/90</f>
        <v>7.6099999999999994</v>
      </c>
    </row>
    <row r="42" spans="1:10" ht="30" x14ac:dyDescent="0.25">
      <c r="A42" s="7"/>
      <c r="B42" s="8" t="s">
        <v>39</v>
      </c>
      <c r="C42" s="44">
        <v>24</v>
      </c>
      <c r="D42" s="45" t="s">
        <v>64</v>
      </c>
      <c r="E42" s="35" t="s">
        <v>65</v>
      </c>
      <c r="F42" s="59">
        <v>16.77</v>
      </c>
      <c r="G42" s="9">
        <v>361.13</v>
      </c>
      <c r="H42" s="9">
        <v>7.54</v>
      </c>
      <c r="I42" s="9">
        <v>11.93</v>
      </c>
      <c r="J42" s="10">
        <v>56.03</v>
      </c>
    </row>
    <row r="43" spans="1:10" ht="15.75" x14ac:dyDescent="0.25">
      <c r="A43" s="7"/>
      <c r="B43" s="8" t="s">
        <v>66</v>
      </c>
      <c r="C43" s="44">
        <v>42</v>
      </c>
      <c r="D43" s="45" t="s">
        <v>67</v>
      </c>
      <c r="E43" s="35" t="s">
        <v>68</v>
      </c>
      <c r="F43" s="59">
        <v>3.09</v>
      </c>
      <c r="G43" s="9">
        <v>23.06</v>
      </c>
      <c r="H43" s="9">
        <v>0.31</v>
      </c>
      <c r="I43" s="9">
        <v>2.13</v>
      </c>
      <c r="J43" s="10">
        <v>0.68</v>
      </c>
    </row>
    <row r="44" spans="1:10" ht="15.75" x14ac:dyDescent="0.25">
      <c r="A44" s="7"/>
      <c r="B44" s="8" t="s">
        <v>25</v>
      </c>
      <c r="C44" s="44">
        <v>17</v>
      </c>
      <c r="D44" s="45" t="s">
        <v>69</v>
      </c>
      <c r="E44" s="35">
        <v>200</v>
      </c>
      <c r="F44" s="59">
        <v>3.9</v>
      </c>
      <c r="G44" s="9">
        <v>80</v>
      </c>
      <c r="H44" s="9">
        <v>0.44</v>
      </c>
      <c r="I44" s="9">
        <v>0</v>
      </c>
      <c r="J44" s="10">
        <v>18.899999999999999</v>
      </c>
    </row>
    <row r="45" spans="1:10" ht="15.75" x14ac:dyDescent="0.25">
      <c r="A45" s="7"/>
      <c r="B45" s="8" t="s">
        <v>19</v>
      </c>
      <c r="C45" s="44" t="s">
        <v>22</v>
      </c>
      <c r="D45" s="45" t="s">
        <v>26</v>
      </c>
      <c r="E45" s="35" t="s">
        <v>70</v>
      </c>
      <c r="F45" s="59">
        <f>58.5*0.041</f>
        <v>2.3985000000000003</v>
      </c>
      <c r="G45" s="9">
        <f>62.4*40/30</f>
        <v>83.2</v>
      </c>
      <c r="H45" s="9">
        <f>2.4*40/30</f>
        <v>3.2</v>
      </c>
      <c r="I45" s="9">
        <f>0.45*40/30</f>
        <v>0.6</v>
      </c>
      <c r="J45" s="10">
        <f>11.37*40/30</f>
        <v>15.159999999999998</v>
      </c>
    </row>
    <row r="46" spans="1:10" ht="15.75" x14ac:dyDescent="0.25">
      <c r="A46" s="7"/>
      <c r="B46" s="14" t="s">
        <v>17</v>
      </c>
      <c r="C46" s="46" t="s">
        <v>22</v>
      </c>
      <c r="D46" s="47" t="s">
        <v>23</v>
      </c>
      <c r="E46" s="36" t="s">
        <v>71</v>
      </c>
      <c r="F46" s="65">
        <v>1.79</v>
      </c>
      <c r="G46" s="11">
        <f>60*40/30</f>
        <v>80</v>
      </c>
      <c r="H46" s="11">
        <f>1.47*40/30</f>
        <v>1.96</v>
      </c>
      <c r="I46" s="11">
        <f>0.3*40/30</f>
        <v>0.4</v>
      </c>
      <c r="J46" s="12">
        <f>13.44*40/30</f>
        <v>17.920000000000002</v>
      </c>
    </row>
    <row r="47" spans="1:10" ht="16.5" thickBot="1" x14ac:dyDescent="0.3">
      <c r="A47" s="26"/>
      <c r="B47" s="27"/>
      <c r="C47" s="28"/>
      <c r="D47" s="28"/>
      <c r="E47" s="37"/>
      <c r="F47" s="66">
        <f>SUM(F39:F46)</f>
        <v>84.72450000000002</v>
      </c>
      <c r="G47" s="29">
        <f>SUM(G39:G46)</f>
        <v>1039.49</v>
      </c>
      <c r="H47" s="29">
        <f>SUM(H39:H46)</f>
        <v>35.32</v>
      </c>
      <c r="I47" s="29">
        <f>SUM(I39:I46)</f>
        <v>35.56</v>
      </c>
      <c r="J47" s="30">
        <f>SUM(J39:J46)</f>
        <v>137.01999999999998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2021-09-10T01:26:53Z</cp:lastPrinted>
  <dcterms:created xsi:type="dcterms:W3CDTF">2015-06-05T18:19:34Z</dcterms:created>
  <dcterms:modified xsi:type="dcterms:W3CDTF">2021-09-10T07:00:44Z</dcterms:modified>
</cp:coreProperties>
</file>