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3" i="1" l="1"/>
  <c r="I43" i="1"/>
  <c r="H43" i="1"/>
  <c r="G43" i="1"/>
  <c r="J42" i="1"/>
  <c r="I42" i="1"/>
  <c r="H42" i="1"/>
  <c r="G42" i="1"/>
  <c r="F42" i="1"/>
  <c r="J40" i="1"/>
  <c r="I40" i="1"/>
  <c r="H40" i="1"/>
  <c r="G40" i="1"/>
  <c r="F39" i="1"/>
  <c r="F38" i="1"/>
  <c r="J37" i="1"/>
  <c r="J44" i="1" s="1"/>
  <c r="I37" i="1"/>
  <c r="I44" i="1" s="1"/>
  <c r="H37" i="1"/>
  <c r="H44" i="1" s="1"/>
  <c r="G37" i="1"/>
  <c r="G44" i="1" s="1"/>
  <c r="F37" i="1"/>
  <c r="F44" i="1" s="1"/>
  <c r="I36" i="1"/>
  <c r="G36" i="1"/>
  <c r="F36" i="1"/>
  <c r="J35" i="1"/>
  <c r="J36" i="1" s="1"/>
  <c r="I35" i="1"/>
  <c r="H35" i="1"/>
  <c r="H36" i="1" s="1"/>
  <c r="G35" i="1"/>
  <c r="J32" i="1"/>
  <c r="I32" i="1"/>
  <c r="H32" i="1"/>
  <c r="G32" i="1"/>
  <c r="F32" i="1"/>
  <c r="J31" i="1"/>
  <c r="J33" i="1" s="1"/>
  <c r="I31" i="1"/>
  <c r="H31" i="1"/>
  <c r="H33" i="1" s="1"/>
  <c r="G31" i="1"/>
  <c r="F31" i="1"/>
  <c r="J30" i="1"/>
  <c r="I30" i="1"/>
  <c r="H30" i="1"/>
  <c r="G30" i="1"/>
  <c r="J29" i="1"/>
  <c r="I29" i="1"/>
  <c r="I33" i="1" s="1"/>
  <c r="H29" i="1"/>
  <c r="G29" i="1"/>
  <c r="G33" i="1" s="1"/>
  <c r="F29" i="1"/>
  <c r="F27" i="1"/>
  <c r="F33" i="1" s="1"/>
  <c r="F15" i="1" l="1"/>
  <c r="F20" i="1"/>
  <c r="F17" i="1"/>
  <c r="F14" i="1"/>
  <c r="F16" i="1"/>
  <c r="F7" i="1"/>
  <c r="F6" i="1"/>
  <c r="F4" i="1"/>
  <c r="F9" i="1" l="1"/>
  <c r="J21" i="1" l="1"/>
  <c r="J20" i="1"/>
  <c r="J19" i="1"/>
  <c r="I20" i="1"/>
  <c r="I19" i="1"/>
  <c r="H20" i="1"/>
  <c r="H19" i="1"/>
  <c r="G20" i="1"/>
  <c r="G19" i="1"/>
  <c r="J17" i="1"/>
  <c r="I17" i="1"/>
  <c r="H17" i="1"/>
  <c r="G17" i="1"/>
  <c r="J14" i="1"/>
  <c r="I14" i="1"/>
  <c r="I21" i="1" s="1"/>
  <c r="H14" i="1"/>
  <c r="H21" i="1" s="1"/>
  <c r="G14" i="1"/>
  <c r="G21" i="1" s="1"/>
  <c r="J13" i="1"/>
  <c r="J12" i="1"/>
  <c r="I12" i="1"/>
  <c r="I13" i="1" s="1"/>
  <c r="H12" i="1"/>
  <c r="H13" i="1" s="1"/>
  <c r="G12" i="1"/>
  <c r="G13" i="1" s="1"/>
  <c r="J9" i="1"/>
  <c r="I9" i="1"/>
  <c r="H9" i="1"/>
  <c r="G9" i="1"/>
  <c r="J8" i="1"/>
  <c r="J10" i="1" s="1"/>
  <c r="I8" i="1"/>
  <c r="H8" i="1"/>
  <c r="G8" i="1"/>
  <c r="J7" i="1"/>
  <c r="J6" i="1"/>
  <c r="I7" i="1"/>
  <c r="I6" i="1"/>
  <c r="I10" i="1" s="1"/>
  <c r="H7" i="1"/>
  <c r="H6" i="1"/>
  <c r="H10" i="1" s="1"/>
  <c r="G7" i="1"/>
  <c r="G6" i="1"/>
  <c r="G10" i="1" s="1"/>
  <c r="F13" i="1" l="1"/>
  <c r="F8" i="1"/>
  <c r="F10" i="1" s="1"/>
  <c r="F21" i="1" l="1"/>
</calcChain>
</file>

<file path=xl/sharedStrings.xml><?xml version="1.0" encoding="utf-8"?>
<sst xmlns="http://schemas.openxmlformats.org/spreadsheetml/2006/main" count="111" uniqueCount="59">
  <si>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</si>
  <si>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</si>
  <si>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</si>
  <si>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</si>
  <si>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</si>
  <si>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</si>
  <si>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</si>
  <si>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</si>
  <si>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</si>
  <si>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</si>
  <si>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</si>
  <si>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</si>
  <si>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</si>
  <si>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</si>
  <si>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</si>
  <si>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</si>
  <si>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</si>
  <si>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</si>
  <si>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</si>
  <si>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</si>
  <si>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</si>
  <si>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</si>
  <si>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</si>
  <si>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</si>
  <si>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</si>
  <si>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</si>
  <si>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</si>
  <si>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</si>
  <si>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</si>
  <si>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</si>
  <si>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</si>
  <si>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</si>
  <si>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</si>
  <si>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Вафли Яшкино</t>
  </si>
  <si>
    <t>Чай с молоком</t>
  </si>
  <si>
    <t>Плов из птицы</t>
  </si>
  <si>
    <t>Огурец соленый</t>
  </si>
  <si>
    <t>Молоко</t>
  </si>
  <si>
    <t>Лепешка с сыром</t>
  </si>
  <si>
    <t>Зеленый горошек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</si>
  <si>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</si>
  <si>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</si>
  <si>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</si>
  <si>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</si>
  <si>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</si>
  <si>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130/30</t>
  </si>
  <si>
    <t>39</t>
  </si>
  <si>
    <t>150</t>
  </si>
  <si>
    <t>60</t>
  </si>
  <si>
    <t>38</t>
  </si>
  <si>
    <t>235/15/5</t>
  </si>
  <si>
    <t>МБОУ БСШ №1 имени Е.К.Зырянова</t>
  </si>
  <si>
    <r>
      <t>"_</t>
    </r>
    <r>
      <rPr>
        <u/>
        <sz val="11"/>
        <color theme="1"/>
        <rFont val="Calibri"/>
        <family val="2"/>
        <charset val="204"/>
        <scheme val="minor"/>
      </rPr>
      <t>22__"___09__</t>
    </r>
    <r>
      <rPr>
        <sz val="11"/>
        <color theme="1"/>
        <rFont val="Calibri"/>
        <family val="2"/>
        <scheme val="minor"/>
      </rPr>
      <t>2021</t>
    </r>
  </si>
  <si>
    <t>11-18 лет</t>
  </si>
  <si>
    <t>165/35</t>
  </si>
  <si>
    <t>80</t>
  </si>
  <si>
    <t>50/50</t>
  </si>
  <si>
    <t>180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</si>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</sst>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/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2" fontId="4" fillId="0" borderId="16" xfId="0" applyNumberFormat="1" applyFont="1" applyFill="1" applyBorder="1" applyProtection="1">
      <protection locked="0"/>
    </xf>
    <xf numFmtId="0" fontId="0" fillId="0" borderId="23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tabSelected="1" workbookViewId="0">
      <selection activeCell="A25" sqref="A25:J44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20" customWidth="1"/>
    <col min="6" max="6" width="7.5703125" style="1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69" t="s">
        <v>51</v>
      </c>
      <c r="C1" s="70"/>
      <c r="D1" s="71"/>
      <c r="E1" s="20" t="s">
        <v>30</v>
      </c>
      <c r="F1" s="19"/>
      <c r="H1" s="1" t="s">
        <v>1</v>
      </c>
      <c r="I1" s="18" t="s">
        <v>52</v>
      </c>
    </row>
    <row r="2" spans="1:10" ht="15.75" thickBot="1" x14ac:dyDescent="0.3">
      <c r="B2" s="2" t="s">
        <v>29</v>
      </c>
    </row>
    <row r="3" spans="1:10" s="26" customFormat="1" ht="30.75" thickBot="1" x14ac:dyDescent="0.3">
      <c r="A3" s="22" t="s">
        <v>2</v>
      </c>
      <c r="B3" s="23" t="s">
        <v>3</v>
      </c>
      <c r="C3" s="23" t="s">
        <v>21</v>
      </c>
      <c r="D3" s="23" t="s">
        <v>4</v>
      </c>
      <c r="E3" s="39" t="s">
        <v>22</v>
      </c>
      <c r="F3" s="39" t="s">
        <v>5</v>
      </c>
      <c r="G3" s="24" t="s">
        <v>6</v>
      </c>
      <c r="H3" s="23" t="s">
        <v>7</v>
      </c>
      <c r="I3" s="23" t="s">
        <v>8</v>
      </c>
      <c r="J3" s="25" t="s">
        <v>9</v>
      </c>
    </row>
    <row r="4" spans="1:10" ht="15.75" x14ac:dyDescent="0.25">
      <c r="A4" s="3" t="s">
        <v>10</v>
      </c>
      <c r="B4" s="30" t="s">
        <v>11</v>
      </c>
      <c r="C4" s="51">
        <v>34</v>
      </c>
      <c r="D4" s="52" t="s">
        <v>35</v>
      </c>
      <c r="E4" s="40" t="s">
        <v>45</v>
      </c>
      <c r="F4" s="41">
        <f>33.66*30/54+5.15*130/106</f>
        <v>25.016037735849057</v>
      </c>
      <c r="G4" s="5">
        <v>348.8</v>
      </c>
      <c r="H4" s="5">
        <v>15.89</v>
      </c>
      <c r="I4" s="5">
        <v>20.27</v>
      </c>
      <c r="J4" s="6">
        <v>25.71</v>
      </c>
    </row>
    <row r="5" spans="1:10" ht="15.75" x14ac:dyDescent="0.25">
      <c r="A5" s="7"/>
      <c r="B5" s="31" t="s">
        <v>12</v>
      </c>
      <c r="C5" s="53">
        <v>20</v>
      </c>
      <c r="D5" s="54" t="s">
        <v>34</v>
      </c>
      <c r="E5" s="42">
        <v>200</v>
      </c>
      <c r="F5" s="43">
        <v>4.24</v>
      </c>
      <c r="G5" s="9">
        <v>70</v>
      </c>
      <c r="H5" s="9">
        <v>1.4</v>
      </c>
      <c r="I5" s="9">
        <v>1.6</v>
      </c>
      <c r="J5" s="10">
        <v>12.36</v>
      </c>
    </row>
    <row r="6" spans="1:10" ht="15.75" x14ac:dyDescent="0.25">
      <c r="A6" s="7"/>
      <c r="B6" s="31" t="s">
        <v>19</v>
      </c>
      <c r="C6" s="53" t="s">
        <v>23</v>
      </c>
      <c r="D6" s="54" t="s">
        <v>24</v>
      </c>
      <c r="E6" s="42">
        <v>26</v>
      </c>
      <c r="F6" s="43">
        <f>45.14*0.026</f>
        <v>1.17364</v>
      </c>
      <c r="G6" s="9">
        <f>40*27/20</f>
        <v>54</v>
      </c>
      <c r="H6" s="9">
        <f>0.98*27/20</f>
        <v>1.323</v>
      </c>
      <c r="I6" s="9">
        <f>0.2*27/20</f>
        <v>0.27</v>
      </c>
      <c r="J6" s="10">
        <f>8.95*27/20</f>
        <v>12.0825</v>
      </c>
    </row>
    <row r="7" spans="1:10" ht="15.75" x14ac:dyDescent="0.25">
      <c r="A7" s="7"/>
      <c r="B7" s="32"/>
      <c r="C7" s="53" t="s">
        <v>23</v>
      </c>
      <c r="D7" s="54" t="s">
        <v>28</v>
      </c>
      <c r="E7" s="42">
        <v>26</v>
      </c>
      <c r="F7" s="43">
        <f>58.5*0.026</f>
        <v>1.5209999999999999</v>
      </c>
      <c r="G7" s="9">
        <f>41.6*28/20</f>
        <v>58.239999999999995</v>
      </c>
      <c r="H7" s="9">
        <f>1.6*28/20</f>
        <v>2.2400000000000002</v>
      </c>
      <c r="I7" s="9">
        <f>0.03*28/20</f>
        <v>4.1999999999999996E-2</v>
      </c>
      <c r="J7" s="10">
        <f>8.02*28/20</f>
        <v>11.228</v>
      </c>
    </row>
    <row r="8" spans="1:10" ht="15.75" x14ac:dyDescent="0.25">
      <c r="A8" s="7"/>
      <c r="B8" s="32" t="s">
        <v>25</v>
      </c>
      <c r="C8" s="53">
        <v>4</v>
      </c>
      <c r="D8" s="54" t="s">
        <v>36</v>
      </c>
      <c r="E8" s="42">
        <v>35</v>
      </c>
      <c r="F8" s="43">
        <f>20.49*35/60</f>
        <v>11.952499999999999</v>
      </c>
      <c r="G8" s="9">
        <f>14.14*35/60</f>
        <v>8.2483333333333331</v>
      </c>
      <c r="H8" s="9">
        <f>0.66*35/60</f>
        <v>0.38500000000000001</v>
      </c>
      <c r="I8" s="9">
        <f>0.12*35/60</f>
        <v>7.0000000000000007E-2</v>
      </c>
      <c r="J8" s="10">
        <f>2.28*35/60</f>
        <v>1.3299999999999998</v>
      </c>
    </row>
    <row r="9" spans="1:10" ht="15.75" x14ac:dyDescent="0.25">
      <c r="A9" s="7"/>
      <c r="B9" s="61"/>
      <c r="C9" s="53" t="s">
        <v>23</v>
      </c>
      <c r="D9" s="54" t="s">
        <v>33</v>
      </c>
      <c r="E9" s="42">
        <v>20</v>
      </c>
      <c r="F9" s="43">
        <f>234.72*0.02</f>
        <v>4.6943999999999999</v>
      </c>
      <c r="G9" s="16">
        <f>127.12</f>
        <v>127.12</v>
      </c>
      <c r="H9" s="16">
        <f>2.14</f>
        <v>2.14</v>
      </c>
      <c r="I9" s="16">
        <f>2.8</f>
        <v>2.8</v>
      </c>
      <c r="J9" s="33">
        <f>23.34</f>
        <v>23.34</v>
      </c>
    </row>
    <row r="10" spans="1:10" ht="16.5" thickBot="1" x14ac:dyDescent="0.3">
      <c r="A10" s="62"/>
      <c r="B10" s="63"/>
      <c r="C10" s="64"/>
      <c r="D10" s="65"/>
      <c r="E10" s="66"/>
      <c r="F10" s="67">
        <f>SUM(F4:F9)</f>
        <v>48.597577735849057</v>
      </c>
      <c r="G10" s="68">
        <f>SUM(G4:G9)</f>
        <v>666.4083333333333</v>
      </c>
      <c r="H10" s="68">
        <f t="shared" ref="H10:J10" si="0">SUM(H4:H9)</f>
        <v>23.378000000000004</v>
      </c>
      <c r="I10" s="68">
        <f t="shared" si="0"/>
        <v>25.052000000000003</v>
      </c>
      <c r="J10" s="68">
        <f t="shared" si="0"/>
        <v>86.0505</v>
      </c>
    </row>
    <row r="11" spans="1:10" ht="15.75" x14ac:dyDescent="0.25">
      <c r="A11" s="3" t="s">
        <v>26</v>
      </c>
      <c r="B11" s="4"/>
      <c r="C11" s="55">
        <v>63</v>
      </c>
      <c r="D11" s="56" t="s">
        <v>37</v>
      </c>
      <c r="E11" s="44">
        <v>200</v>
      </c>
      <c r="F11" s="41">
        <v>13.04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15"/>
      <c r="B12" s="11"/>
      <c r="C12" s="57">
        <v>62</v>
      </c>
      <c r="D12" s="58" t="s">
        <v>38</v>
      </c>
      <c r="E12" s="42">
        <v>110</v>
      </c>
      <c r="F12" s="43">
        <v>23.4</v>
      </c>
      <c r="G12" s="9">
        <f>271.84*120/100</f>
        <v>326.20799999999997</v>
      </c>
      <c r="H12" s="9">
        <f>10.49*120/100</f>
        <v>12.587999999999999</v>
      </c>
      <c r="I12" s="9">
        <f>11.32*120/100</f>
        <v>13.584000000000001</v>
      </c>
      <c r="J12" s="9">
        <f>32*120/100</f>
        <v>38.4</v>
      </c>
    </row>
    <row r="13" spans="1:10" ht="16.5" thickBot="1" x14ac:dyDescent="0.3">
      <c r="A13" s="21"/>
      <c r="B13" s="12"/>
      <c r="C13" s="59"/>
      <c r="D13" s="60"/>
      <c r="E13" s="45"/>
      <c r="F13" s="46">
        <f>SUM(F11:F12)</f>
        <v>36.44</v>
      </c>
      <c r="G13" s="13">
        <f>SUM(G11:G12)</f>
        <v>432.20799999999997</v>
      </c>
      <c r="H13" s="13">
        <f t="shared" ref="H13:J13" si="1">SUM(H11:H12)</f>
        <v>18.387999999999998</v>
      </c>
      <c r="I13" s="13">
        <f t="shared" si="1"/>
        <v>18.584000000000003</v>
      </c>
      <c r="J13" s="13">
        <f t="shared" si="1"/>
        <v>46.4</v>
      </c>
    </row>
    <row r="14" spans="1:10" ht="15.75" x14ac:dyDescent="0.25">
      <c r="A14" s="3" t="s">
        <v>13</v>
      </c>
      <c r="B14" s="4" t="s">
        <v>14</v>
      </c>
      <c r="C14" s="55">
        <v>1</v>
      </c>
      <c r="D14" s="56" t="s">
        <v>39</v>
      </c>
      <c r="E14" s="40" t="s">
        <v>48</v>
      </c>
      <c r="F14" s="41">
        <f>16.89*60/60</f>
        <v>16.89</v>
      </c>
      <c r="G14" s="5">
        <f>24*50/60</f>
        <v>20</v>
      </c>
      <c r="H14" s="5">
        <f>1.86*50/60</f>
        <v>1.55</v>
      </c>
      <c r="I14" s="5">
        <f>0.12*50/60</f>
        <v>0.1</v>
      </c>
      <c r="J14" s="6">
        <f>3.9*50/60</f>
        <v>3.25</v>
      </c>
    </row>
    <row r="15" spans="1:10" ht="32.450000000000003" customHeight="1" x14ac:dyDescent="0.25">
      <c r="A15" s="7"/>
      <c r="B15" s="8" t="s">
        <v>15</v>
      </c>
      <c r="C15" s="57">
        <v>22</v>
      </c>
      <c r="D15" s="58" t="s">
        <v>43</v>
      </c>
      <c r="E15" s="47" t="s">
        <v>50</v>
      </c>
      <c r="F15" s="43">
        <f>4.75*235/250+6.49*1.5+1.58</f>
        <v>15.78</v>
      </c>
      <c r="G15" s="9">
        <v>108.5</v>
      </c>
      <c r="H15" s="9">
        <v>1.75</v>
      </c>
      <c r="I15" s="9">
        <v>6.05</v>
      </c>
      <c r="J15" s="10">
        <v>11.86</v>
      </c>
    </row>
    <row r="16" spans="1:10" ht="30" x14ac:dyDescent="0.25">
      <c r="A16" s="7"/>
      <c r="B16" s="8" t="s">
        <v>16</v>
      </c>
      <c r="C16" s="57">
        <v>51</v>
      </c>
      <c r="D16" s="58" t="s">
        <v>40</v>
      </c>
      <c r="E16" s="47" t="s">
        <v>44</v>
      </c>
      <c r="F16" s="43">
        <f>22.37+2.21</f>
        <v>24.580000000000002</v>
      </c>
      <c r="G16" s="9">
        <v>94.5</v>
      </c>
      <c r="H16" s="9">
        <v>8.66</v>
      </c>
      <c r="I16" s="9">
        <v>4.47</v>
      </c>
      <c r="J16" s="10">
        <v>4.6399999999999997</v>
      </c>
    </row>
    <row r="17" spans="1:10" ht="15.75" x14ac:dyDescent="0.25">
      <c r="A17" s="7"/>
      <c r="B17" s="8" t="s">
        <v>17</v>
      </c>
      <c r="C17" s="57">
        <v>7</v>
      </c>
      <c r="D17" s="58" t="s">
        <v>41</v>
      </c>
      <c r="E17" s="47" t="s">
        <v>47</v>
      </c>
      <c r="F17" s="43">
        <f>9.36*150/180</f>
        <v>7.8</v>
      </c>
      <c r="G17" s="9">
        <f>159.12*150/180</f>
        <v>132.6</v>
      </c>
      <c r="H17" s="9">
        <f>3.74*150/180</f>
        <v>3.1166666666666667</v>
      </c>
      <c r="I17" s="9">
        <f>6.12*150/180</f>
        <v>5.0999999999999996</v>
      </c>
      <c r="J17" s="10">
        <f>22.28*150/180</f>
        <v>18.566666666666666</v>
      </c>
    </row>
    <row r="18" spans="1:10" ht="30" x14ac:dyDescent="0.25">
      <c r="A18" s="7"/>
      <c r="B18" s="8" t="s">
        <v>27</v>
      </c>
      <c r="C18" s="57">
        <v>17</v>
      </c>
      <c r="D18" s="58" t="s">
        <v>42</v>
      </c>
      <c r="E18" s="47">
        <v>200</v>
      </c>
      <c r="F18" s="43">
        <v>3.9</v>
      </c>
      <c r="G18" s="9">
        <v>80</v>
      </c>
      <c r="H18" s="9">
        <v>0.44</v>
      </c>
      <c r="I18" s="9">
        <v>0</v>
      </c>
      <c r="J18" s="10">
        <v>18.899999999999999</v>
      </c>
    </row>
    <row r="19" spans="1:10" ht="15.75" x14ac:dyDescent="0.25">
      <c r="A19" s="7"/>
      <c r="B19" s="8" t="s">
        <v>20</v>
      </c>
      <c r="C19" s="57" t="s">
        <v>23</v>
      </c>
      <c r="D19" s="58" t="s">
        <v>28</v>
      </c>
      <c r="E19" s="47" t="s">
        <v>46</v>
      </c>
      <c r="F19" s="43">
        <v>2.23</v>
      </c>
      <c r="G19" s="9">
        <f>62.4*38/30</f>
        <v>79.039999999999992</v>
      </c>
      <c r="H19" s="9">
        <f>2.4*38/30</f>
        <v>3.04</v>
      </c>
      <c r="I19" s="9">
        <f>0.45*38/30</f>
        <v>0.57000000000000006</v>
      </c>
      <c r="J19" s="10">
        <f>11.37*38/30</f>
        <v>14.401999999999997</v>
      </c>
    </row>
    <row r="20" spans="1:10" ht="15.75" x14ac:dyDescent="0.25">
      <c r="A20" s="7"/>
      <c r="B20" s="17" t="s">
        <v>18</v>
      </c>
      <c r="C20" s="59" t="s">
        <v>23</v>
      </c>
      <c r="D20" s="60" t="s">
        <v>24</v>
      </c>
      <c r="E20" s="48" t="s">
        <v>49</v>
      </c>
      <c r="F20" s="46">
        <f>45.14*0.038</f>
        <v>1.71532</v>
      </c>
      <c r="G20" s="13">
        <f>60*37/30</f>
        <v>74</v>
      </c>
      <c r="H20" s="13">
        <f>1.47*37/30</f>
        <v>1.8129999999999999</v>
      </c>
      <c r="I20" s="13">
        <f>0.3*37/30</f>
        <v>0.37</v>
      </c>
      <c r="J20" s="14">
        <f>13.44*37/30</f>
        <v>16.576000000000001</v>
      </c>
    </row>
    <row r="21" spans="1:10" ht="16.5" thickBot="1" x14ac:dyDescent="0.3">
      <c r="A21" s="34"/>
      <c r="B21" s="35"/>
      <c r="C21" s="36"/>
      <c r="D21" s="36"/>
      <c r="E21" s="49"/>
      <c r="F21" s="50">
        <f>SUM(F14:F20)</f>
        <v>72.895320000000012</v>
      </c>
      <c r="G21" s="37">
        <f>SUM(G14:G20)</f>
        <v>588.64</v>
      </c>
      <c r="H21" s="37">
        <f t="shared" ref="H21:J21" si="2">SUM(H14:H20)</f>
        <v>20.369666666666667</v>
      </c>
      <c r="I21" s="37">
        <f t="shared" si="2"/>
        <v>16.66</v>
      </c>
      <c r="J21" s="38">
        <f t="shared" si="2"/>
        <v>88.194666666666649</v>
      </c>
    </row>
    <row r="22" spans="1:10" x14ac:dyDescent="0.25">
      <c r="A22" s="27" t="s">
        <v>31</v>
      </c>
      <c r="E22" s="29"/>
      <c r="F22" s="28"/>
      <c r="G22" s="28"/>
      <c r="H22" s="28"/>
      <c r="I22" s="28"/>
      <c r="J22" s="28"/>
    </row>
    <row r="23" spans="1:10" x14ac:dyDescent="0.25">
      <c r="A23" s="27" t="s">
        <v>32</v>
      </c>
    </row>
    <row r="25" spans="1:10" ht="16.5" thickBot="1" x14ac:dyDescent="0.3">
      <c r="B25" s="2" t="s">
        <v>53</v>
      </c>
      <c r="E25" s="72"/>
      <c r="F25" s="73"/>
    </row>
    <row r="26" spans="1:10" ht="30.75" thickBot="1" x14ac:dyDescent="0.3">
      <c r="A26" s="74" t="s">
        <v>2</v>
      </c>
      <c r="B26" s="75" t="s">
        <v>3</v>
      </c>
      <c r="C26" s="75" t="s">
        <v>21</v>
      </c>
      <c r="D26" s="75" t="s">
        <v>4</v>
      </c>
      <c r="E26" s="76" t="s">
        <v>22</v>
      </c>
      <c r="F26" s="76" t="s">
        <v>5</v>
      </c>
      <c r="G26" s="77" t="s">
        <v>6</v>
      </c>
      <c r="H26" s="75" t="s">
        <v>7</v>
      </c>
      <c r="I26" s="75" t="s">
        <v>8</v>
      </c>
      <c r="J26" s="78" t="s">
        <v>9</v>
      </c>
    </row>
    <row r="27" spans="1:10" ht="15.75" x14ac:dyDescent="0.25">
      <c r="A27" s="3" t="s">
        <v>10</v>
      </c>
      <c r="B27" s="30" t="s">
        <v>11</v>
      </c>
      <c r="C27" s="51">
        <v>34</v>
      </c>
      <c r="D27" s="52" t="s">
        <v>35</v>
      </c>
      <c r="E27" s="40" t="s">
        <v>54</v>
      </c>
      <c r="F27" s="41">
        <f>41.98*35/67+6.44*165/133</f>
        <v>29.919324430479183</v>
      </c>
      <c r="G27" s="5">
        <v>436</v>
      </c>
      <c r="H27" s="5">
        <v>19.87</v>
      </c>
      <c r="I27" s="5">
        <v>25.33</v>
      </c>
      <c r="J27" s="6">
        <v>32.130000000000003</v>
      </c>
    </row>
    <row r="28" spans="1:10" ht="15.75" x14ac:dyDescent="0.25">
      <c r="A28" s="7"/>
      <c r="B28" s="31" t="s">
        <v>12</v>
      </c>
      <c r="C28" s="53">
        <v>20</v>
      </c>
      <c r="D28" s="54" t="s">
        <v>34</v>
      </c>
      <c r="E28" s="42">
        <v>200</v>
      </c>
      <c r="F28" s="43">
        <v>4.16</v>
      </c>
      <c r="G28" s="9">
        <v>70</v>
      </c>
      <c r="H28" s="9">
        <v>1.4</v>
      </c>
      <c r="I28" s="9">
        <v>1.6</v>
      </c>
      <c r="J28" s="10">
        <v>12.36</v>
      </c>
    </row>
    <row r="29" spans="1:10" ht="15.75" x14ac:dyDescent="0.25">
      <c r="A29" s="7"/>
      <c r="B29" s="31" t="s">
        <v>19</v>
      </c>
      <c r="C29" s="53" t="s">
        <v>23</v>
      </c>
      <c r="D29" s="54" t="s">
        <v>24</v>
      </c>
      <c r="E29" s="42">
        <v>39</v>
      </c>
      <c r="F29" s="43">
        <f>45.14*0.039</f>
        <v>1.7604599999999999</v>
      </c>
      <c r="G29" s="9">
        <f>40*38/20</f>
        <v>76</v>
      </c>
      <c r="H29" s="9">
        <f>0.98*38/20</f>
        <v>1.8620000000000001</v>
      </c>
      <c r="I29" s="9">
        <f>0.2*38/20</f>
        <v>0.38</v>
      </c>
      <c r="J29" s="10">
        <f>8.95*38/20</f>
        <v>17.004999999999999</v>
      </c>
    </row>
    <row r="30" spans="1:10" ht="15.75" x14ac:dyDescent="0.25">
      <c r="A30" s="7"/>
      <c r="B30" s="32"/>
      <c r="C30" s="53" t="s">
        <v>23</v>
      </c>
      <c r="D30" s="54" t="s">
        <v>28</v>
      </c>
      <c r="E30" s="42">
        <v>40</v>
      </c>
      <c r="F30" s="43">
        <v>2.31</v>
      </c>
      <c r="G30" s="9">
        <f>41.6*39/20</f>
        <v>81.12</v>
      </c>
      <c r="H30" s="9">
        <f>1.6*39/20</f>
        <v>3.12</v>
      </c>
      <c r="I30" s="9">
        <f>0.03*39/20</f>
        <v>5.8499999999999996E-2</v>
      </c>
      <c r="J30" s="10">
        <f>8.02*39/20</f>
        <v>15.638999999999999</v>
      </c>
    </row>
    <row r="31" spans="1:10" ht="15.75" x14ac:dyDescent="0.25">
      <c r="A31" s="7"/>
      <c r="B31" s="32" t="s">
        <v>25</v>
      </c>
      <c r="C31" s="53">
        <v>4</v>
      </c>
      <c r="D31" s="54" t="s">
        <v>36</v>
      </c>
      <c r="E31" s="42">
        <v>40</v>
      </c>
      <c r="F31" s="43">
        <f>34.15*40/100</f>
        <v>13.66</v>
      </c>
      <c r="G31" s="9">
        <f>14.14*50/60</f>
        <v>11.783333333333333</v>
      </c>
      <c r="H31" s="9">
        <f>0.66*50/60</f>
        <v>0.55000000000000004</v>
      </c>
      <c r="I31" s="9">
        <f>0.12*50/60</f>
        <v>0.1</v>
      </c>
      <c r="J31" s="10">
        <f>2.28*50/60</f>
        <v>1.8999999999999997</v>
      </c>
    </row>
    <row r="32" spans="1:10" ht="15.75" x14ac:dyDescent="0.25">
      <c r="A32" s="7"/>
      <c r="B32" s="61"/>
      <c r="C32" s="53" t="s">
        <v>23</v>
      </c>
      <c r="D32" s="54" t="s">
        <v>33</v>
      </c>
      <c r="E32" s="42">
        <v>20</v>
      </c>
      <c r="F32" s="43">
        <f>234.72*0.02</f>
        <v>4.6943999999999999</v>
      </c>
      <c r="G32" s="16">
        <f>127.12</f>
        <v>127.12</v>
      </c>
      <c r="H32" s="16">
        <f>2.14</f>
        <v>2.14</v>
      </c>
      <c r="I32" s="16">
        <f>2.8</f>
        <v>2.8</v>
      </c>
      <c r="J32" s="33">
        <f>23.34</f>
        <v>23.34</v>
      </c>
    </row>
    <row r="33" spans="1:10" ht="16.5" thickBot="1" x14ac:dyDescent="0.3">
      <c r="B33" s="17"/>
      <c r="C33" s="17"/>
      <c r="D33" s="17"/>
      <c r="E33" s="45"/>
      <c r="F33" s="79">
        <f>SUM(F27:F32)</f>
        <v>56.504184430479185</v>
      </c>
      <c r="G33" s="68">
        <f>SUM(G27:G32)</f>
        <v>802.02333333333331</v>
      </c>
      <c r="H33" s="68">
        <f t="shared" ref="H33:J33" si="3">SUM(H27:H32)</f>
        <v>28.942</v>
      </c>
      <c r="I33" s="68">
        <f t="shared" si="3"/>
        <v>30.2685</v>
      </c>
      <c r="J33" s="68">
        <f t="shared" si="3"/>
        <v>102.37400000000001</v>
      </c>
    </row>
    <row r="34" spans="1:10" ht="15.75" x14ac:dyDescent="0.25">
      <c r="A34" s="3" t="s">
        <v>26</v>
      </c>
      <c r="B34" s="4"/>
      <c r="C34" s="55">
        <v>63</v>
      </c>
      <c r="D34" s="56" t="s">
        <v>37</v>
      </c>
      <c r="E34" s="44">
        <v>200</v>
      </c>
      <c r="F34" s="41">
        <v>13.04</v>
      </c>
      <c r="G34" s="5">
        <v>106</v>
      </c>
      <c r="H34" s="5">
        <v>5.8</v>
      </c>
      <c r="I34" s="5">
        <v>5</v>
      </c>
      <c r="J34" s="6">
        <v>8</v>
      </c>
    </row>
    <row r="35" spans="1:10" ht="15.75" x14ac:dyDescent="0.25">
      <c r="A35" s="7"/>
      <c r="B35" s="11"/>
      <c r="C35" s="57">
        <v>62</v>
      </c>
      <c r="D35" s="58" t="s">
        <v>38</v>
      </c>
      <c r="E35" s="42">
        <v>165</v>
      </c>
      <c r="F35" s="43">
        <v>29.32</v>
      </c>
      <c r="G35" s="9">
        <f>271.84*150/100</f>
        <v>407.75999999999993</v>
      </c>
      <c r="H35" s="9">
        <f>10.49*150/100</f>
        <v>15.734999999999999</v>
      </c>
      <c r="I35" s="9">
        <f>11.32*150/100</f>
        <v>16.98</v>
      </c>
      <c r="J35" s="9">
        <f>32*150/100</f>
        <v>48</v>
      </c>
    </row>
    <row r="36" spans="1:10" ht="16.5" thickBot="1" x14ac:dyDescent="0.3">
      <c r="A36" s="80"/>
      <c r="B36" s="35"/>
      <c r="C36" s="81"/>
      <c r="D36" s="82"/>
      <c r="E36" s="83"/>
      <c r="F36" s="84">
        <f>SUM(F34:F35)</f>
        <v>42.36</v>
      </c>
      <c r="G36" s="13">
        <f>SUM(G34:G35)</f>
        <v>513.76</v>
      </c>
      <c r="H36" s="13">
        <f t="shared" ref="H36:J36" si="4">SUM(H34:H35)</f>
        <v>21.535</v>
      </c>
      <c r="I36" s="13">
        <f t="shared" si="4"/>
        <v>21.98</v>
      </c>
      <c r="J36" s="13">
        <f t="shared" si="4"/>
        <v>56</v>
      </c>
    </row>
    <row r="37" spans="1:10" ht="15.75" x14ac:dyDescent="0.25">
      <c r="A37" s="3" t="s">
        <v>13</v>
      </c>
      <c r="B37" s="4" t="s">
        <v>14</v>
      </c>
      <c r="C37" s="55">
        <v>1</v>
      </c>
      <c r="D37" s="56" t="s">
        <v>39</v>
      </c>
      <c r="E37" s="40" t="s">
        <v>55</v>
      </c>
      <c r="F37" s="41">
        <f>28.27*80/100</f>
        <v>22.616</v>
      </c>
      <c r="G37" s="5">
        <f>24*70/60</f>
        <v>28</v>
      </c>
      <c r="H37" s="5">
        <f>1.86*70/60</f>
        <v>2.1700000000000004</v>
      </c>
      <c r="I37" s="5">
        <f>0.12*70/60</f>
        <v>0.14000000000000001</v>
      </c>
      <c r="J37" s="6">
        <f>3.9*70/60</f>
        <v>4.55</v>
      </c>
    </row>
    <row r="38" spans="1:10" ht="30" x14ac:dyDescent="0.25">
      <c r="A38" s="7"/>
      <c r="B38" s="8" t="s">
        <v>15</v>
      </c>
      <c r="C38" s="57">
        <v>22</v>
      </c>
      <c r="D38" s="58" t="s">
        <v>43</v>
      </c>
      <c r="E38" s="47" t="s">
        <v>50</v>
      </c>
      <c r="F38" s="43">
        <f>4.75*235/250+6.49*1.5+1.58</f>
        <v>15.78</v>
      </c>
      <c r="G38" s="9">
        <v>108.5</v>
      </c>
      <c r="H38" s="9">
        <v>1.75</v>
      </c>
      <c r="I38" s="9">
        <v>6.05</v>
      </c>
      <c r="J38" s="10">
        <v>11.86</v>
      </c>
    </row>
    <row r="39" spans="1:10" ht="30" x14ac:dyDescent="0.25">
      <c r="A39" s="7"/>
      <c r="B39" s="8" t="s">
        <v>16</v>
      </c>
      <c r="C39" s="57">
        <v>51</v>
      </c>
      <c r="D39" s="58" t="s">
        <v>40</v>
      </c>
      <c r="E39" s="47" t="s">
        <v>56</v>
      </c>
      <c r="F39" s="43">
        <f>24.72+3.8</f>
        <v>28.52</v>
      </c>
      <c r="G39" s="9">
        <v>105</v>
      </c>
      <c r="H39" s="9">
        <v>9.6199999999999992</v>
      </c>
      <c r="I39" s="9">
        <v>4.97</v>
      </c>
      <c r="J39" s="10">
        <v>5.15</v>
      </c>
    </row>
    <row r="40" spans="1:10" ht="15.75" x14ac:dyDescent="0.25">
      <c r="A40" s="7"/>
      <c r="B40" s="8" t="s">
        <v>17</v>
      </c>
      <c r="C40" s="57">
        <v>7</v>
      </c>
      <c r="D40" s="58" t="s">
        <v>41</v>
      </c>
      <c r="E40" s="47" t="s">
        <v>57</v>
      </c>
      <c r="F40" s="43">
        <v>9.36</v>
      </c>
      <c r="G40" s="9">
        <f>159.12*180/180</f>
        <v>159.12</v>
      </c>
      <c r="H40" s="9">
        <f>3.74*180/180</f>
        <v>3.74</v>
      </c>
      <c r="I40" s="9">
        <f>6.12*180/180</f>
        <v>6.1199999999999992</v>
      </c>
      <c r="J40" s="10">
        <f>22.28*180/180</f>
        <v>22.28</v>
      </c>
    </row>
    <row r="41" spans="1:10" ht="30" x14ac:dyDescent="0.25">
      <c r="A41" s="7"/>
      <c r="B41" s="8" t="s">
        <v>27</v>
      </c>
      <c r="C41" s="57">
        <v>17</v>
      </c>
      <c r="D41" s="58" t="s">
        <v>42</v>
      </c>
      <c r="E41" s="47">
        <v>200</v>
      </c>
      <c r="F41" s="43">
        <v>3.9</v>
      </c>
      <c r="G41" s="9">
        <v>80</v>
      </c>
      <c r="H41" s="9">
        <v>0.44</v>
      </c>
      <c r="I41" s="9">
        <v>0</v>
      </c>
      <c r="J41" s="10">
        <v>18.899999999999999</v>
      </c>
    </row>
    <row r="42" spans="1:10" s="28" customFormat="1" ht="15.75" x14ac:dyDescent="0.25">
      <c r="A42" s="7"/>
      <c r="B42" s="8" t="s">
        <v>20</v>
      </c>
      <c r="C42" s="57" t="s">
        <v>23</v>
      </c>
      <c r="D42" s="58" t="s">
        <v>28</v>
      </c>
      <c r="E42" s="47" t="s">
        <v>58</v>
      </c>
      <c r="F42" s="43">
        <f>58.5*0.044</f>
        <v>2.5739999999999998</v>
      </c>
      <c r="G42" s="9">
        <f>62.4*42/30</f>
        <v>87.359999999999985</v>
      </c>
      <c r="H42" s="9">
        <f>2.4*42/30</f>
        <v>3.36</v>
      </c>
      <c r="I42" s="9">
        <f>0.45*42/30</f>
        <v>0.63000000000000012</v>
      </c>
      <c r="J42" s="10">
        <f>11.37*42/30</f>
        <v>15.917999999999999</v>
      </c>
    </row>
    <row r="43" spans="1:10" ht="15.75" x14ac:dyDescent="0.25">
      <c r="A43" s="7"/>
      <c r="B43" s="17" t="s">
        <v>18</v>
      </c>
      <c r="C43" s="59" t="s">
        <v>23</v>
      </c>
      <c r="D43" s="60" t="s">
        <v>24</v>
      </c>
      <c r="E43" s="48" t="s">
        <v>58</v>
      </c>
      <c r="F43" s="46">
        <v>1.97</v>
      </c>
      <c r="G43" s="13">
        <f>60*41/30</f>
        <v>82</v>
      </c>
      <c r="H43" s="13">
        <f>1.47*41/30</f>
        <v>2.0089999999999999</v>
      </c>
      <c r="I43" s="13">
        <f>0.3*41/30</f>
        <v>0.41</v>
      </c>
      <c r="J43" s="14">
        <f>13.44*41/30</f>
        <v>18.367999999999999</v>
      </c>
    </row>
    <row r="44" spans="1:10" ht="16.5" thickBot="1" x14ac:dyDescent="0.3">
      <c r="A44" s="34"/>
      <c r="B44" s="35"/>
      <c r="C44" s="36"/>
      <c r="D44" s="36"/>
      <c r="E44" s="49"/>
      <c r="F44" s="50">
        <f>SUM(F37:F43)</f>
        <v>84.72</v>
      </c>
      <c r="G44" s="37">
        <f>SUM(G37:G43)</f>
        <v>649.98</v>
      </c>
      <c r="H44" s="37">
        <f t="shared" ref="H44:J44" si="5">SUM(H37:H43)</f>
        <v>23.089000000000002</v>
      </c>
      <c r="I44" s="37">
        <f t="shared" si="5"/>
        <v>18.32</v>
      </c>
      <c r="J44" s="38">
        <f t="shared" si="5"/>
        <v>97.025999999999996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2021-09-03T09:23:05Z</cp:lastPrinted>
  <dcterms:created xsi:type="dcterms:W3CDTF">2015-06-05T18:19:34Z</dcterms:created>
  <dcterms:modified xsi:type="dcterms:W3CDTF">2021-09-21T05:36:44Z</dcterms:modified>
</cp:coreProperties>
</file>