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105" windowWidth="20730" windowHeight="11760"/>
  </bookViews>
  <sheets>
    <sheet name="бесплатно" sheetId="1" r:id="rId1"/>
  </sheets>
  <calcPr calcId="144525"/>
</workbook>
</file>

<file path=xl/calcChain.xml><?xml version="1.0" encoding="utf-8"?>
<calcChain xmlns="http://schemas.openxmlformats.org/spreadsheetml/2006/main">
  <c r="F4" i="1" l="1"/>
  <c r="F16" i="1" l="1"/>
  <c r="G10" i="1"/>
  <c r="G8" i="1"/>
  <c r="J10" i="1"/>
  <c r="I10" i="1"/>
  <c r="H10" i="1"/>
  <c r="J7" i="1"/>
  <c r="J6" i="1"/>
  <c r="I6" i="1"/>
  <c r="I7" i="1"/>
  <c r="H7" i="1"/>
  <c r="H6" i="1"/>
  <c r="G7" i="1"/>
  <c r="G6" i="1"/>
  <c r="F7" i="1"/>
  <c r="F6" i="1"/>
  <c r="G11" i="1" l="1"/>
  <c r="F10" i="1"/>
  <c r="F15" i="1"/>
  <c r="F8" i="1"/>
  <c r="F21" i="1"/>
  <c r="F19" i="1" l="1"/>
  <c r="F18" i="1"/>
  <c r="F17" i="1"/>
  <c r="J21" i="1" l="1"/>
  <c r="I21" i="1"/>
  <c r="H21" i="1"/>
  <c r="G21" i="1"/>
  <c r="J17" i="1"/>
  <c r="I17" i="1"/>
  <c r="H17" i="1"/>
  <c r="G17" i="1"/>
  <c r="J20" i="1" l="1"/>
  <c r="I20" i="1"/>
  <c r="H20" i="1"/>
  <c r="G20" i="1"/>
  <c r="J19" i="1"/>
  <c r="I19" i="1"/>
  <c r="H19" i="1"/>
  <c r="G19" i="1"/>
  <c r="J18" i="1"/>
  <c r="I18" i="1"/>
  <c r="H18" i="1"/>
  <c r="G18" i="1"/>
  <c r="J16" i="1"/>
  <c r="I16" i="1"/>
  <c r="H16" i="1"/>
  <c r="G16" i="1"/>
  <c r="J13" i="1"/>
  <c r="J14" i="1" s="1"/>
  <c r="I13" i="1"/>
  <c r="I14" i="1" s="1"/>
  <c r="H13" i="1"/>
  <c r="H14" i="1" s="1"/>
  <c r="G13" i="1"/>
  <c r="G14" i="1" s="1"/>
  <c r="J8" i="1"/>
  <c r="I8" i="1"/>
  <c r="H8" i="1"/>
  <c r="H11" i="1" s="1"/>
  <c r="I11" i="1" l="1"/>
  <c r="J11" i="1"/>
  <c r="G23" i="1"/>
  <c r="H23" i="1"/>
  <c r="I23" i="1"/>
  <c r="J23" i="1"/>
</calcChain>
</file>

<file path=xl/sharedStrings.xml><?xml version="1.0" encoding="utf-8"?>
<sst xmlns="http://schemas.openxmlformats.org/spreadsheetml/2006/main" count="65" uniqueCount="54">
  <si>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</si>
  <si>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</si>
  <si>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</si>
  <si>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</si>
  <si>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</si>
  <si>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</si>
  <si>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</si>
  <si>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</si>
  <si>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</si>
  <si>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</si>
  <si>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</si>
  <si>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</si>
  <si>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</si>
  <si>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</si>
  <si>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</si>
  <si>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</si>
  <si>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</si>
  <si>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</si>
  <si>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</si>
  <si>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хлеб бел.</t>
  </si>
  <si>
    <t>№ рец.</t>
  </si>
  <si>
    <t>Выход, г</t>
  </si>
  <si>
    <t>гп</t>
  </si>
  <si>
    <t>Хлеб ржаной</t>
  </si>
  <si>
    <t>Батон</t>
  </si>
  <si>
    <t>добавка</t>
  </si>
  <si>
    <t>Сыр (порциями)</t>
  </si>
  <si>
    <t>Полдник</t>
  </si>
  <si>
    <t>напиток</t>
  </si>
  <si>
    <t>Хлеб пшеничный</t>
  </si>
  <si>
    <t>Напиток из шиповника</t>
  </si>
  <si>
    <t>Сок</t>
  </si>
  <si>
    <t>Котлета рыбная</t>
  </si>
  <si>
    <t>6-10 лет</t>
  </si>
  <si>
    <t>Суп молочный с мак.изделиями</t>
  </si>
  <si>
    <t>Чай с сахаром и лимоном</t>
  </si>
  <si>
    <t>Икра кабачковая</t>
  </si>
  <si>
    <t>Соус сметанный с томатом</t>
  </si>
  <si>
    <t>Рис отварной с овощами</t>
  </si>
  <si>
    <t>Пицца школьная</t>
  </si>
  <si>
    <t>25</t>
  </si>
  <si>
    <t>корп</t>
  </si>
  <si>
    <t>Зав.производством _________________________________</t>
  </si>
  <si>
    <t>Бухгалтер калькулятор _______________________________</t>
  </si>
  <si>
    <t>90</t>
  </si>
  <si>
    <t>80/80</t>
  </si>
  <si>
    <t xml:space="preserve">Щи из свежей капусты со сметаной и мясом </t>
  </si>
  <si>
    <t>30</t>
  </si>
  <si>
    <t>240/5/10</t>
  </si>
  <si>
    <t>Яблоко</t>
  </si>
  <si>
    <t>Масло сливочное</t>
  </si>
  <si>
    <t>60</t>
  </si>
  <si>
    <t>МБОУ БСШ №1 имени Е.К. Зырянова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</si>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</sst>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wrapText="1"/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wrapText="1"/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4" xfId="0" applyFill="1" applyBorder="1" applyProtection="1"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wrapText="1"/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wrapText="1"/>
      <protection locked="0"/>
    </xf>
    <xf numFmtId="2" fontId="0" fillId="0" borderId="4" xfId="0" applyNumberFormat="1" applyFill="1" applyBorder="1" applyProtection="1">
      <protection locked="0"/>
    </xf>
    <xf numFmtId="0" fontId="0" fillId="0" borderId="14" xfId="0" applyFill="1" applyBorder="1"/>
    <xf numFmtId="14" fontId="0" fillId="0" borderId="0" xfId="0" applyNumberFormat="1" applyFill="1" applyBorder="1" applyProtection="1"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Protection="1"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Protection="1">
      <protection locked="0"/>
    </xf>
    <xf numFmtId="1" fontId="2" fillId="0" borderId="14" xfId="0" applyNumberFormat="1" applyFont="1" applyFill="1" applyBorder="1" applyAlignment="1" applyProtection="1">
      <alignment horizontal="center"/>
      <protection locked="0"/>
    </xf>
    <xf numFmtId="2" fontId="2" fillId="0" borderId="14" xfId="0" applyNumberFormat="1" applyFont="1" applyFill="1" applyBorder="1" applyProtection="1">
      <protection locked="0"/>
    </xf>
    <xf numFmtId="1" fontId="2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Protection="1">
      <protection locked="0"/>
    </xf>
    <xf numFmtId="49" fontId="2" fillId="0" borderId="1" xfId="0" applyNumberFormat="1" applyFont="1" applyFill="1" applyBorder="1" applyAlignment="1" applyProtection="1">
      <alignment horizontal="center"/>
      <protection locked="0"/>
    </xf>
    <xf numFmtId="49" fontId="2" fillId="0" borderId="14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/>
    <xf numFmtId="0" fontId="3" fillId="0" borderId="1" xfId="0" applyFont="1" applyFill="1" applyBorder="1" applyAlignment="1" applyProtection="1">
      <alignment wrapText="1"/>
      <protection locked="0"/>
    </xf>
    <xf numFmtId="0" fontId="0" fillId="0" borderId="11" xfId="0" applyFill="1" applyBorder="1"/>
    <xf numFmtId="0" fontId="0" fillId="0" borderId="11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wrapText="1"/>
      <protection locked="0"/>
    </xf>
    <xf numFmtId="49" fontId="2" fillId="0" borderId="11" xfId="0" applyNumberFormat="1" applyFont="1" applyFill="1" applyBorder="1" applyAlignment="1" applyProtection="1">
      <alignment horizontal="center"/>
      <protection locked="0"/>
    </xf>
    <xf numFmtId="2" fontId="2" fillId="0" borderId="11" xfId="0" applyNumberFormat="1" applyFon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0" borderId="20" xfId="0" applyFill="1" applyBorder="1"/>
    <xf numFmtId="0" fontId="0" fillId="0" borderId="16" xfId="0" applyFill="1" applyBorder="1"/>
    <xf numFmtId="0" fontId="0" fillId="0" borderId="17" xfId="0" applyFill="1" applyBorder="1" applyProtection="1">
      <protection locked="0"/>
    </xf>
    <xf numFmtId="0" fontId="0" fillId="0" borderId="17" xfId="0" applyFill="1" applyBorder="1"/>
    <xf numFmtId="0" fontId="2" fillId="0" borderId="17" xfId="0" applyFont="1" applyFill="1" applyBorder="1" applyAlignment="1">
      <alignment horizontal="center"/>
    </xf>
    <xf numFmtId="2" fontId="2" fillId="0" borderId="17" xfId="0" applyNumberFormat="1" applyFont="1" applyFill="1" applyBorder="1"/>
    <xf numFmtId="2" fontId="0" fillId="0" borderId="17" xfId="0" applyNumberFormat="1" applyFill="1" applyBorder="1"/>
    <xf numFmtId="2" fontId="0" fillId="0" borderId="18" xfId="0" applyNumberFormat="1" applyFill="1" applyBorder="1"/>
    <xf numFmtId="0" fontId="0" fillId="0" borderId="2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7"/>
  <sheetViews>
    <sheetView tabSelected="1" zoomScale="115" zoomScaleNormal="115" workbookViewId="0">
      <selection activeCell="I1" sqref="I1"/>
    </sheetView>
  </sheetViews>
  <sheetFormatPr defaultColWidth="8.85546875" defaultRowHeight="15" x14ac:dyDescent="0.25"/>
  <cols>
    <col min="1" max="1" width="11.7109375" style="1" bestFit="1" customWidth="1"/>
    <col min="2" max="2" width="11.5703125" style="1" customWidth="1"/>
    <col min="3" max="3" width="7.140625" style="1" bestFit="1" customWidth="1"/>
    <col min="4" max="4" width="24.7109375" style="1" bestFit="1" customWidth="1"/>
    <col min="5" max="5" width="8.140625" style="28" bestFit="1" customWidth="1"/>
    <col min="6" max="6" width="8.7109375" style="1" bestFit="1" customWidth="1"/>
    <col min="7" max="7" width="7.7109375" style="1" customWidth="1"/>
    <col min="8" max="8" width="6.140625" style="1" bestFit="1" customWidth="1"/>
    <col min="9" max="9" width="6.5703125" style="1" customWidth="1"/>
    <col min="10" max="10" width="8.5703125" style="1" customWidth="1"/>
    <col min="11" max="16384" width="8.85546875" style="1"/>
  </cols>
  <sheetData>
    <row r="1" spans="1:10" ht="28.9" customHeight="1" x14ac:dyDescent="0.25">
      <c r="A1" s="1" t="s">
        <v>0</v>
      </c>
      <c r="B1" s="62" t="s">
        <v>52</v>
      </c>
      <c r="C1" s="63"/>
      <c r="D1" s="64"/>
      <c r="E1" s="28" t="s">
        <v>41</v>
      </c>
      <c r="F1" s="27" t="s">
        <v>53</v>
      </c>
      <c r="H1" s="1" t="s">
        <v>1</v>
      </c>
      <c r="I1" s="26">
        <v>44896</v>
      </c>
    </row>
    <row r="2" spans="1:10" ht="15.75" thickBot="1" x14ac:dyDescent="0.3">
      <c r="B2" s="2" t="s">
        <v>33</v>
      </c>
    </row>
    <row r="3" spans="1:10" s="33" customFormat="1" ht="30.75" thickBot="1" x14ac:dyDescent="0.3">
      <c r="A3" s="29" t="s">
        <v>2</v>
      </c>
      <c r="B3" s="30" t="s">
        <v>3</v>
      </c>
      <c r="C3" s="30" t="s">
        <v>20</v>
      </c>
      <c r="D3" s="30" t="s">
        <v>4</v>
      </c>
      <c r="E3" s="34" t="s">
        <v>21</v>
      </c>
      <c r="F3" s="34" t="s">
        <v>5</v>
      </c>
      <c r="G3" s="31" t="s">
        <v>6</v>
      </c>
      <c r="H3" s="30" t="s">
        <v>7</v>
      </c>
      <c r="I3" s="30" t="s">
        <v>8</v>
      </c>
      <c r="J3" s="32" t="s">
        <v>9</v>
      </c>
    </row>
    <row r="4" spans="1:10" ht="30" x14ac:dyDescent="0.25">
      <c r="A4" s="3" t="s">
        <v>10</v>
      </c>
      <c r="B4" s="4" t="s">
        <v>11</v>
      </c>
      <c r="C4" s="5">
        <v>53</v>
      </c>
      <c r="D4" s="6" t="s">
        <v>34</v>
      </c>
      <c r="E4" s="35">
        <v>250</v>
      </c>
      <c r="F4" s="36">
        <f>14.48*250/200</f>
        <v>18.100000000000001</v>
      </c>
      <c r="G4" s="7">
        <v>146</v>
      </c>
      <c r="H4" s="7">
        <v>5.7</v>
      </c>
      <c r="I4" s="7">
        <v>5.28</v>
      </c>
      <c r="J4" s="8">
        <v>18.88</v>
      </c>
    </row>
    <row r="5" spans="1:10" x14ac:dyDescent="0.25">
      <c r="A5" s="9"/>
      <c r="B5" s="10" t="s">
        <v>12</v>
      </c>
      <c r="C5" s="11">
        <v>30</v>
      </c>
      <c r="D5" s="12" t="s">
        <v>35</v>
      </c>
      <c r="E5" s="37">
        <v>200</v>
      </c>
      <c r="F5" s="38">
        <v>2.31</v>
      </c>
      <c r="G5" s="13">
        <v>43</v>
      </c>
      <c r="H5" s="13">
        <v>0.06</v>
      </c>
      <c r="I5" s="13">
        <v>0.01</v>
      </c>
      <c r="J5" s="14">
        <v>10.220000000000001</v>
      </c>
    </row>
    <row r="6" spans="1:10" x14ac:dyDescent="0.25">
      <c r="A6" s="9"/>
      <c r="B6" s="25" t="s">
        <v>18</v>
      </c>
      <c r="C6" s="11" t="s">
        <v>22</v>
      </c>
      <c r="D6" s="12" t="s">
        <v>23</v>
      </c>
      <c r="E6" s="37">
        <v>20</v>
      </c>
      <c r="F6" s="38">
        <f>46.14*0.02</f>
        <v>0.92280000000000006</v>
      </c>
      <c r="G6" s="13">
        <f>40*20/20</f>
        <v>40</v>
      </c>
      <c r="H6" s="13">
        <f>0.98*20/20</f>
        <v>0.98000000000000009</v>
      </c>
      <c r="I6" s="13">
        <f>0.2*20/20</f>
        <v>0.2</v>
      </c>
      <c r="J6" s="14">
        <f>8.95*20/20</f>
        <v>8.9499999999999993</v>
      </c>
    </row>
    <row r="7" spans="1:10" x14ac:dyDescent="0.25">
      <c r="A7" s="9"/>
      <c r="B7" s="10" t="s">
        <v>19</v>
      </c>
      <c r="C7" s="11" t="s">
        <v>22</v>
      </c>
      <c r="D7" s="12" t="s">
        <v>24</v>
      </c>
      <c r="E7" s="37">
        <v>20</v>
      </c>
      <c r="F7" s="38">
        <f>88*0.02</f>
        <v>1.76</v>
      </c>
      <c r="G7" s="13">
        <f>41.6*20/20</f>
        <v>41.6</v>
      </c>
      <c r="H7" s="13">
        <f>1.6*20/20</f>
        <v>1.6</v>
      </c>
      <c r="I7" s="13">
        <f>0.03*20/20</f>
        <v>0.03</v>
      </c>
      <c r="J7" s="14">
        <f>8.02*20/20</f>
        <v>8.02</v>
      </c>
    </row>
    <row r="8" spans="1:10" x14ac:dyDescent="0.25">
      <c r="A8" s="9"/>
      <c r="B8" s="16" t="s">
        <v>25</v>
      </c>
      <c r="C8" s="17" t="s">
        <v>22</v>
      </c>
      <c r="D8" s="18" t="s">
        <v>49</v>
      </c>
      <c r="E8" s="39">
        <v>135</v>
      </c>
      <c r="F8" s="40">
        <f>140.4*0.135</f>
        <v>18.954000000000001</v>
      </c>
      <c r="G8" s="19">
        <f>96*1.39</f>
        <v>133.44</v>
      </c>
      <c r="H8" s="19">
        <f>1.5*1.39</f>
        <v>2.085</v>
      </c>
      <c r="I8" s="19">
        <f>0.5*1.39</f>
        <v>0.69499999999999995</v>
      </c>
      <c r="J8" s="20">
        <f>21*1.39</f>
        <v>29.189999999999998</v>
      </c>
    </row>
    <row r="9" spans="1:10" x14ac:dyDescent="0.25">
      <c r="A9" s="9"/>
      <c r="B9" s="16" t="s">
        <v>25</v>
      </c>
      <c r="C9" s="17">
        <v>3</v>
      </c>
      <c r="D9" s="18" t="s">
        <v>50</v>
      </c>
      <c r="E9" s="39">
        <v>10</v>
      </c>
      <c r="F9" s="40">
        <v>9.82</v>
      </c>
      <c r="G9" s="19">
        <v>64.7</v>
      </c>
      <c r="H9" s="19">
        <v>0.08</v>
      </c>
      <c r="I9" s="19">
        <v>7.15</v>
      </c>
      <c r="J9" s="20">
        <v>0.12</v>
      </c>
    </row>
    <row r="10" spans="1:10" x14ac:dyDescent="0.25">
      <c r="A10" s="9"/>
      <c r="B10" s="16" t="s">
        <v>25</v>
      </c>
      <c r="C10" s="11">
        <v>6</v>
      </c>
      <c r="D10" s="12" t="s">
        <v>26</v>
      </c>
      <c r="E10" s="37">
        <v>12</v>
      </c>
      <c r="F10" s="38">
        <f>10.11*12/12</f>
        <v>10.11</v>
      </c>
      <c r="G10" s="13">
        <f>36*12/12</f>
        <v>36</v>
      </c>
      <c r="H10" s="13">
        <f>1.36*12/12</f>
        <v>1.36</v>
      </c>
      <c r="I10" s="13">
        <f>2.76*12/12</f>
        <v>2.76</v>
      </c>
      <c r="J10" s="14">
        <f>0.31*12/12</f>
        <v>0.31</v>
      </c>
    </row>
    <row r="11" spans="1:10" ht="15.75" thickBot="1" x14ac:dyDescent="0.3">
      <c r="A11" s="9"/>
      <c r="B11" s="21"/>
      <c r="C11" s="22"/>
      <c r="D11" s="23"/>
      <c r="E11" s="41"/>
      <c r="F11" s="42">
        <v>60.57</v>
      </c>
      <c r="G11" s="24">
        <f>SUM(G4:G10)</f>
        <v>504.74</v>
      </c>
      <c r="H11" s="24">
        <f>SUM(H4:H10)</f>
        <v>11.865</v>
      </c>
      <c r="I11" s="24">
        <f>SUM(I4:I10)</f>
        <v>16.125</v>
      </c>
      <c r="J11" s="53">
        <f>SUM(J4:J10)</f>
        <v>75.69</v>
      </c>
    </row>
    <row r="12" spans="1:10" x14ac:dyDescent="0.25">
      <c r="A12" s="3" t="s">
        <v>27</v>
      </c>
      <c r="B12" s="4"/>
      <c r="C12" s="5">
        <v>25</v>
      </c>
      <c r="D12" s="6" t="s">
        <v>31</v>
      </c>
      <c r="E12" s="35">
        <v>200</v>
      </c>
      <c r="F12" s="36">
        <v>11.82</v>
      </c>
      <c r="G12" s="7">
        <v>136</v>
      </c>
      <c r="H12" s="7">
        <v>0.6</v>
      </c>
      <c r="I12" s="7">
        <v>0</v>
      </c>
      <c r="J12" s="8">
        <v>33</v>
      </c>
    </row>
    <row r="13" spans="1:10" x14ac:dyDescent="0.25">
      <c r="A13" s="9"/>
      <c r="B13" s="15"/>
      <c r="C13" s="11">
        <v>76</v>
      </c>
      <c r="D13" s="12" t="s">
        <v>39</v>
      </c>
      <c r="E13" s="37">
        <v>100</v>
      </c>
      <c r="F13" s="38">
        <v>34.81</v>
      </c>
      <c r="G13" s="13">
        <f>245*1.05</f>
        <v>257.25</v>
      </c>
      <c r="H13" s="13">
        <f>12.45*1.05</f>
        <v>13.0725</v>
      </c>
      <c r="I13" s="13">
        <f>8.59*1.05</f>
        <v>9.0195000000000007</v>
      </c>
      <c r="J13" s="14">
        <f>6.33*1.05</f>
        <v>6.6465000000000005</v>
      </c>
    </row>
    <row r="14" spans="1:10" ht="15.75" thickBot="1" x14ac:dyDescent="0.3">
      <c r="A14" s="54"/>
      <c r="B14" s="16"/>
      <c r="C14" s="17"/>
      <c r="D14" s="18"/>
      <c r="E14" s="39"/>
      <c r="F14" s="40">
        <v>45.43</v>
      </c>
      <c r="G14" s="19">
        <f>SUM(G12:G13)</f>
        <v>393.25</v>
      </c>
      <c r="H14" s="19">
        <f t="shared" ref="H14:J14" si="0">SUM(H12:H13)</f>
        <v>13.672499999999999</v>
      </c>
      <c r="I14" s="19">
        <f t="shared" si="0"/>
        <v>9.0195000000000007</v>
      </c>
      <c r="J14" s="20">
        <f t="shared" si="0"/>
        <v>39.646500000000003</v>
      </c>
    </row>
    <row r="15" spans="1:10" x14ac:dyDescent="0.25">
      <c r="A15" s="3" t="s">
        <v>13</v>
      </c>
      <c r="B15" s="47" t="s">
        <v>14</v>
      </c>
      <c r="C15" s="48">
        <v>27</v>
      </c>
      <c r="D15" s="49" t="s">
        <v>36</v>
      </c>
      <c r="E15" s="50" t="s">
        <v>51</v>
      </c>
      <c r="F15" s="51">
        <f>10.02*60/60</f>
        <v>10.02</v>
      </c>
      <c r="G15" s="52">
        <v>71.400000000000006</v>
      </c>
      <c r="H15" s="7">
        <v>1.1399999999999999</v>
      </c>
      <c r="I15" s="7">
        <v>5.34</v>
      </c>
      <c r="J15" s="8">
        <v>4.62</v>
      </c>
    </row>
    <row r="16" spans="1:10" ht="30" x14ac:dyDescent="0.25">
      <c r="A16" s="9"/>
      <c r="B16" s="10" t="s">
        <v>15</v>
      </c>
      <c r="C16" s="11">
        <v>33</v>
      </c>
      <c r="D16" s="46" t="s">
        <v>46</v>
      </c>
      <c r="E16" s="43" t="s">
        <v>48</v>
      </c>
      <c r="F16" s="38">
        <f>6.22*240/250+1.84+9.32*1</f>
        <v>17.1312</v>
      </c>
      <c r="G16" s="13">
        <f>180.75</f>
        <v>180.75</v>
      </c>
      <c r="H16" s="13">
        <f>1.72</f>
        <v>1.72</v>
      </c>
      <c r="I16" s="13">
        <f>6.18</f>
        <v>6.18</v>
      </c>
      <c r="J16" s="14">
        <f>11.66</f>
        <v>11.66</v>
      </c>
    </row>
    <row r="17" spans="1:10" x14ac:dyDescent="0.25">
      <c r="A17" s="9"/>
      <c r="B17" s="10" t="s">
        <v>16</v>
      </c>
      <c r="C17" s="11">
        <v>23</v>
      </c>
      <c r="D17" s="12" t="s">
        <v>32</v>
      </c>
      <c r="E17" s="43" t="s">
        <v>44</v>
      </c>
      <c r="F17" s="38">
        <f>36.21*90/90</f>
        <v>36.21</v>
      </c>
      <c r="G17" s="13">
        <f>103*90/90</f>
        <v>103</v>
      </c>
      <c r="H17" s="13">
        <f>12.92*90/90</f>
        <v>12.92</v>
      </c>
      <c r="I17" s="13">
        <f>2.28*9/90</f>
        <v>0.22800000000000001</v>
      </c>
      <c r="J17" s="14">
        <f>8.31*90/90</f>
        <v>8.31</v>
      </c>
    </row>
    <row r="18" spans="1:10" ht="30" x14ac:dyDescent="0.25">
      <c r="A18" s="9"/>
      <c r="B18" s="16" t="s">
        <v>25</v>
      </c>
      <c r="C18" s="11">
        <v>15</v>
      </c>
      <c r="D18" s="12" t="s">
        <v>37</v>
      </c>
      <c r="E18" s="43" t="s">
        <v>40</v>
      </c>
      <c r="F18" s="38">
        <f>3*25/25</f>
        <v>3</v>
      </c>
      <c r="G18" s="13">
        <f>21.25</f>
        <v>21.25</v>
      </c>
      <c r="H18" s="13">
        <f>0.45</f>
        <v>0.45</v>
      </c>
      <c r="I18" s="13">
        <f>1.31</f>
        <v>1.31</v>
      </c>
      <c r="J18" s="14">
        <f>1.92</f>
        <v>1.92</v>
      </c>
    </row>
    <row r="19" spans="1:10" x14ac:dyDescent="0.25">
      <c r="A19" s="9"/>
      <c r="B19" s="10" t="s">
        <v>17</v>
      </c>
      <c r="C19" s="11">
        <v>32</v>
      </c>
      <c r="D19" s="12" t="s">
        <v>38</v>
      </c>
      <c r="E19" s="43" t="s">
        <v>45</v>
      </c>
      <c r="F19" s="38">
        <f>7.54*80/80+8.31*80/70</f>
        <v>17.037142857142861</v>
      </c>
      <c r="G19" s="13">
        <f>183.25</f>
        <v>183.25</v>
      </c>
      <c r="H19" s="13">
        <f>3.35</f>
        <v>3.35</v>
      </c>
      <c r="I19" s="13">
        <f>6.98</f>
        <v>6.98</v>
      </c>
      <c r="J19" s="14">
        <f>22.19</f>
        <v>22.19</v>
      </c>
    </row>
    <row r="20" spans="1:10" x14ac:dyDescent="0.25">
      <c r="A20" s="9"/>
      <c r="B20" s="10" t="s">
        <v>28</v>
      </c>
      <c r="C20" s="11">
        <v>35</v>
      </c>
      <c r="D20" s="12" t="s">
        <v>30</v>
      </c>
      <c r="E20" s="43">
        <v>200</v>
      </c>
      <c r="F20" s="38">
        <v>6.66</v>
      </c>
      <c r="G20" s="13">
        <f>97</f>
        <v>97</v>
      </c>
      <c r="H20" s="13">
        <f>0.68</f>
        <v>0.68</v>
      </c>
      <c r="I20" s="13">
        <f>0.28</f>
        <v>0.28000000000000003</v>
      </c>
      <c r="J20" s="14">
        <f>19.64</f>
        <v>19.64</v>
      </c>
    </row>
    <row r="21" spans="1:10" x14ac:dyDescent="0.25">
      <c r="A21" s="9"/>
      <c r="B21" s="10" t="s">
        <v>19</v>
      </c>
      <c r="C21" s="11" t="s">
        <v>22</v>
      </c>
      <c r="D21" s="12" t="s">
        <v>29</v>
      </c>
      <c r="E21" s="43" t="s">
        <v>47</v>
      </c>
      <c r="F21" s="38">
        <f>64.8*0.03</f>
        <v>1.944</v>
      </c>
      <c r="G21" s="13">
        <f>62.4*30/30</f>
        <v>62.4</v>
      </c>
      <c r="H21" s="13">
        <f>2.4*30/30</f>
        <v>2.4</v>
      </c>
      <c r="I21" s="13">
        <f>0.45*30/30</f>
        <v>0.45</v>
      </c>
      <c r="J21" s="14">
        <f>11.37*30/30</f>
        <v>11.37</v>
      </c>
    </row>
    <row r="22" spans="1:10" x14ac:dyDescent="0.25">
      <c r="A22" s="9"/>
      <c r="B22" s="25" t="s">
        <v>18</v>
      </c>
      <c r="C22" s="17" t="s">
        <v>22</v>
      </c>
      <c r="D22" s="18" t="s">
        <v>23</v>
      </c>
      <c r="E22" s="44" t="s">
        <v>47</v>
      </c>
      <c r="F22" s="40">
        <v>1.37</v>
      </c>
      <c r="G22" s="19">
        <v>60</v>
      </c>
      <c r="H22" s="19">
        <v>1.47</v>
      </c>
      <c r="I22" s="19">
        <v>0.3</v>
      </c>
      <c r="J22" s="20">
        <v>13.44</v>
      </c>
    </row>
    <row r="23" spans="1:10" ht="15.75" thickBot="1" x14ac:dyDescent="0.3">
      <c r="A23" s="55"/>
      <c r="B23" s="56"/>
      <c r="C23" s="57"/>
      <c r="D23" s="57"/>
      <c r="E23" s="58"/>
      <c r="F23" s="59">
        <v>90.87</v>
      </c>
      <c r="G23" s="60">
        <f>SUM(G15:G22)</f>
        <v>779.05</v>
      </c>
      <c r="H23" s="60">
        <f t="shared" ref="H23:J23" si="1">SUM(H15:H22)</f>
        <v>24.13</v>
      </c>
      <c r="I23" s="60">
        <f t="shared" si="1"/>
        <v>21.068000000000001</v>
      </c>
      <c r="J23" s="61">
        <f t="shared" si="1"/>
        <v>93.15</v>
      </c>
    </row>
    <row r="25" spans="1:10" x14ac:dyDescent="0.25">
      <c r="A25" s="45" t="s">
        <v>42</v>
      </c>
    </row>
    <row r="27" spans="1:10" x14ac:dyDescent="0.25">
      <c r="A27" s="45" t="s">
        <v>43</v>
      </c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97" orientation="portrait" r:id="rId1"/>
  <ignoredErrors>
    <ignoredError sqref="F17 F8 J8" unlockedFormula="1"/>
    <ignoredError sqref="E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бесплатно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2022-10-21T03:01:36Z</cp:lastPrinted>
  <dcterms:created xsi:type="dcterms:W3CDTF">2015-06-05T18:19:34Z</dcterms:created>
  <dcterms:modified xsi:type="dcterms:W3CDTF">2022-11-30T03:11:10Z</dcterms:modified>
</cp:coreProperties>
</file>