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  <sheet name="платно" sheetId="2" r:id="rId2"/>
  </sheets>
  <calcPr calcId="144525"/>
</workbook>
</file>

<file path=xl/calcChain.xml><?xml version="1.0" encoding="utf-8"?>
<calcChain xmlns="http://schemas.openxmlformats.org/spreadsheetml/2006/main">
  <c r="F25" i="2" l="1"/>
  <c r="F20" i="2"/>
  <c r="F24" i="2"/>
  <c r="F21" i="2"/>
  <c r="F27" i="2"/>
  <c r="F12" i="2"/>
  <c r="F18" i="2"/>
  <c r="J19" i="2"/>
  <c r="I19" i="2"/>
  <c r="H19" i="2"/>
  <c r="G19" i="2"/>
  <c r="J18" i="2"/>
  <c r="I18" i="2"/>
  <c r="H18" i="2"/>
  <c r="G18" i="2"/>
  <c r="F14" i="2"/>
  <c r="F17" i="2"/>
  <c r="F16" i="2"/>
  <c r="J4" i="2"/>
  <c r="I4" i="2"/>
  <c r="H4" i="2"/>
  <c r="G4" i="2"/>
  <c r="F9" i="2"/>
  <c r="F8" i="2"/>
  <c r="F6" i="2"/>
  <c r="F4" i="2"/>
  <c r="F10" i="2"/>
  <c r="F21" i="1"/>
  <c r="F20" i="1"/>
  <c r="F15" i="1"/>
  <c r="F16" i="1"/>
  <c r="J9" i="1"/>
  <c r="I9" i="1"/>
  <c r="H9" i="1"/>
  <c r="G9" i="1"/>
  <c r="J8" i="1"/>
  <c r="I8" i="1"/>
  <c r="H8" i="1"/>
  <c r="G8" i="1"/>
  <c r="F9" i="1"/>
  <c r="F10" i="1"/>
  <c r="F6" i="1"/>
  <c r="F7" i="1"/>
  <c r="F4" i="1"/>
  <c r="F23" i="2"/>
  <c r="G14" i="2"/>
  <c r="H14" i="2"/>
  <c r="I14" i="2"/>
  <c r="J14" i="2"/>
  <c r="G7" i="1"/>
  <c r="H7" i="1"/>
  <c r="I7" i="1"/>
  <c r="J7" i="1"/>
  <c r="F15" i="2"/>
  <c r="F28" i="2" l="1"/>
  <c r="F7" i="2"/>
  <c r="J27" i="2" l="1"/>
  <c r="I27" i="2"/>
  <c r="H27" i="2"/>
  <c r="G27" i="2"/>
  <c r="J24" i="2"/>
  <c r="I24" i="2"/>
  <c r="H24" i="2"/>
  <c r="G24" i="2"/>
  <c r="G28" i="2"/>
  <c r="J10" i="2"/>
  <c r="I10" i="2"/>
  <c r="H10" i="2"/>
  <c r="G10" i="2"/>
  <c r="J7" i="2"/>
  <c r="I7" i="2"/>
  <c r="H7" i="2"/>
  <c r="G7" i="2"/>
  <c r="J15" i="2"/>
  <c r="I15" i="2"/>
  <c r="H15" i="2"/>
  <c r="G15" i="2"/>
  <c r="H28" i="2" l="1"/>
  <c r="I28" i="2"/>
  <c r="J28" i="2"/>
  <c r="G11" i="2"/>
  <c r="F14" i="1" l="1"/>
  <c r="J17" i="1"/>
  <c r="I17" i="1"/>
  <c r="H17" i="1"/>
  <c r="G17" i="1"/>
  <c r="J13" i="1"/>
  <c r="I13" i="1"/>
  <c r="H13" i="1"/>
  <c r="G13" i="1"/>
  <c r="G14" i="1" s="1"/>
  <c r="F11" i="1" l="1"/>
  <c r="G22" i="1" l="1"/>
  <c r="J11" i="2" l="1"/>
  <c r="I11" i="2"/>
  <c r="H11" i="2"/>
  <c r="J10" i="1" l="1"/>
  <c r="J11" i="1" s="1"/>
  <c r="I10" i="1"/>
  <c r="I11" i="1" s="1"/>
  <c r="H10" i="1"/>
  <c r="H11" i="1" s="1"/>
  <c r="G10" i="1"/>
  <c r="G11" i="1" s="1"/>
  <c r="J22" i="1" l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<sst xmlns="http://schemas.openxmlformats.org/spreadsheetml/2006/main" count="134" uniqueCount="67">
  <si>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</si>
  <si>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</si>
  <si>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</si>
  <si>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</si>
  <si>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</si>
  <si>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</si>
  <si>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</si>
  <si>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</si>
  <si>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</si>
  <si>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</si>
  <si>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</si>
  <si>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</si>
  <si>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</si>
  <si>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</si>
  <si>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</si>
  <si>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</si>
  <si>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</si>
  <si>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</si>
  <si>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</si>
  <si>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</si>
  <si>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</si>
  <si>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</si>
  <si>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</si>
  <si>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</si>
  <si>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</si>
  <si>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</si>
  <si>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</si>
  <si>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</si>
  <si>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</si>
  <si>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</si>
  <si>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</si>
  <si>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</si>
  <si>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</si>
  <si>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</si>
  <si>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</si>
  <si>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</si>
  <si>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</si>
  <si>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</si>
  <si>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</si>
  <si>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</si>
  <si>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</si>
  <si>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Котлеты рыбные</t>
  </si>
  <si>
    <t>Рис пропущеный с томатом</t>
  </si>
  <si>
    <t>Напиток из шиповника</t>
  </si>
  <si>
    <t>200</t>
  </si>
  <si>
    <t xml:space="preserve"> </t>
  </si>
  <si>
    <t>добавка</t>
  </si>
  <si>
    <t>90</t>
  </si>
  <si>
    <t>день 7</t>
  </si>
  <si>
    <t>Зеленый горошек</t>
  </si>
  <si>
    <t>Макаронные изделия маслом</t>
  </si>
  <si>
    <t>2 блюдо.</t>
  </si>
  <si>
    <t>гарнир.</t>
  </si>
  <si>
    <t>Котлета мясная</t>
  </si>
  <si>
    <t>Соус сметанный с томатом</t>
  </si>
  <si>
    <t>235/15</t>
  </si>
  <si>
    <t>110</t>
  </si>
  <si>
    <t>Суп картофельный с мак.изделиями и мясом птицы</t>
  </si>
  <si>
    <t>Суп картофельный с макаронными изделиями и мясом  птицы</t>
  </si>
  <si>
    <t>240/10</t>
  </si>
  <si>
    <t>МБОУ Каменноярская СОШ</t>
  </si>
  <si>
    <t>Вафли</t>
  </si>
  <si>
    <t>65</t>
  </si>
  <si>
    <t>30</t>
  </si>
  <si>
    <t>МБОУ БСШ №1 имени Е.К. Зырянова</t>
  </si>
  <si>
    <t>1</t>
  </si>
  <si>
    <t>23.12.2022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</si>
</sst>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4" xfId="0" applyFont="1" applyFill="1" applyBorder="1" applyAlignment="1"/>
    <xf numFmtId="0" fontId="3" fillId="0" borderId="14" xfId="0" applyFont="1" applyFill="1" applyBorder="1" applyProtection="1">
      <protection locked="0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3" fillId="0" borderId="14" xfId="0" applyNumberFormat="1" applyFont="1" applyFill="1" applyBorder="1"/>
    <xf numFmtId="2" fontId="3" fillId="0" borderId="15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24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0" fillId="0" borderId="25" xfId="0" applyNumberFormat="1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49" fontId="3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3"/>
  <sheetViews>
    <sheetView tabSelected="1" zoomScale="110" zoomScaleNormal="110" workbookViewId="0">
      <selection activeCell="H1" sqref="H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10.140625" style="1" bestFit="1" customWidth="1"/>
    <col min="11" max="16384" width="8.85546875" style="1"/>
  </cols>
  <sheetData>
    <row r="1" spans="1:10" ht="28.9" customHeight="1" x14ac:dyDescent="0.25">
      <c r="A1" s="1" t="s">
        <v>0</v>
      </c>
      <c r="B1" s="117" t="s">
        <v>64</v>
      </c>
      <c r="C1" s="118"/>
      <c r="D1" s="119"/>
      <c r="E1" s="17" t="s">
        <v>27</v>
      </c>
      <c r="F1" s="16" t="s">
        <v>65</v>
      </c>
      <c r="H1" s="122" t="s">
        <v>66</v>
      </c>
      <c r="I1" s="23"/>
      <c r="J1" s="83"/>
    </row>
    <row r="2" spans="1:10" ht="15.75" thickBot="1" x14ac:dyDescent="0.3">
      <c r="B2" s="2" t="s">
        <v>26</v>
      </c>
    </row>
    <row r="3" spans="1:10" s="18" customFormat="1" ht="30.75" thickBot="1" x14ac:dyDescent="0.3">
      <c r="A3" s="101" t="s">
        <v>1</v>
      </c>
      <c r="B3" s="102" t="s">
        <v>2</v>
      </c>
      <c r="C3" s="102" t="s">
        <v>19</v>
      </c>
      <c r="D3" s="102" t="s">
        <v>3</v>
      </c>
      <c r="E3" s="103" t="s">
        <v>20</v>
      </c>
      <c r="F3" s="103" t="s">
        <v>4</v>
      </c>
      <c r="G3" s="104" t="s">
        <v>5</v>
      </c>
      <c r="H3" s="102" t="s">
        <v>6</v>
      </c>
      <c r="I3" s="102" t="s">
        <v>7</v>
      </c>
      <c r="J3" s="105" t="s">
        <v>8</v>
      </c>
    </row>
    <row r="4" spans="1:10" ht="30" x14ac:dyDescent="0.25">
      <c r="A4" s="7" t="s">
        <v>9</v>
      </c>
      <c r="B4" s="100" t="s">
        <v>10</v>
      </c>
      <c r="C4" s="106">
        <v>37</v>
      </c>
      <c r="D4" s="107" t="s">
        <v>35</v>
      </c>
      <c r="E4" s="108" t="s">
        <v>33</v>
      </c>
      <c r="F4" s="109">
        <f>22.3*150/150</f>
        <v>22.3</v>
      </c>
      <c r="G4" s="14">
        <v>242.13</v>
      </c>
      <c r="H4" s="14">
        <v>10.42</v>
      </c>
      <c r="I4" s="14">
        <v>10.37</v>
      </c>
      <c r="J4" s="34">
        <v>29.82</v>
      </c>
    </row>
    <row r="5" spans="1:10" ht="15.75" x14ac:dyDescent="0.25">
      <c r="A5" s="7"/>
      <c r="B5" s="90" t="s">
        <v>11</v>
      </c>
      <c r="C5" s="106">
        <v>20</v>
      </c>
      <c r="D5" s="107" t="s">
        <v>36</v>
      </c>
      <c r="E5" s="108" t="s">
        <v>44</v>
      </c>
      <c r="F5" s="109">
        <v>5.19</v>
      </c>
      <c r="G5" s="14">
        <v>70</v>
      </c>
      <c r="H5" s="14">
        <v>1.4</v>
      </c>
      <c r="I5" s="14">
        <v>1.6</v>
      </c>
      <c r="J5" s="34">
        <v>12.36</v>
      </c>
    </row>
    <row r="6" spans="1:10" ht="15.75" x14ac:dyDescent="0.25">
      <c r="A6" s="7"/>
      <c r="B6" s="120" t="s">
        <v>39</v>
      </c>
      <c r="C6" s="110">
        <v>27</v>
      </c>
      <c r="D6" s="111" t="s">
        <v>37</v>
      </c>
      <c r="E6" s="112">
        <v>60</v>
      </c>
      <c r="F6" s="113">
        <f>10.33*60/60</f>
        <v>10.33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75" x14ac:dyDescent="0.25">
      <c r="A7" s="7"/>
      <c r="B7" s="121"/>
      <c r="C7" s="110">
        <v>3</v>
      </c>
      <c r="D7" s="111" t="s">
        <v>38</v>
      </c>
      <c r="E7" s="112">
        <v>10</v>
      </c>
      <c r="F7" s="113">
        <f>9.82*10/10</f>
        <v>9.82</v>
      </c>
      <c r="G7" s="9">
        <f>64.7</f>
        <v>64.7</v>
      </c>
      <c r="H7" s="9">
        <f>0.08</f>
        <v>0.08</v>
      </c>
      <c r="I7" s="9">
        <f>7.15</f>
        <v>7.15</v>
      </c>
      <c r="J7" s="10">
        <f>0.12</f>
        <v>0.12</v>
      </c>
    </row>
    <row r="8" spans="1:10" ht="15.75" x14ac:dyDescent="0.25">
      <c r="A8" s="7"/>
      <c r="B8" s="15" t="s">
        <v>16</v>
      </c>
      <c r="C8" s="110" t="s">
        <v>21</v>
      </c>
      <c r="D8" s="111" t="s">
        <v>22</v>
      </c>
      <c r="E8" s="112">
        <v>28</v>
      </c>
      <c r="F8" s="113">
        <v>1.28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 x14ac:dyDescent="0.25">
      <c r="A9" s="7"/>
      <c r="B9" s="8" t="s">
        <v>18</v>
      </c>
      <c r="C9" s="110" t="s">
        <v>21</v>
      </c>
      <c r="D9" s="111" t="s">
        <v>25</v>
      </c>
      <c r="E9" s="112">
        <v>28</v>
      </c>
      <c r="F9" s="113">
        <f>68*0.028</f>
        <v>1.9040000000000001</v>
      </c>
      <c r="G9" s="9">
        <f>41.6*28/20</f>
        <v>58.239999999999995</v>
      </c>
      <c r="H9" s="9">
        <f>1.6*28/20</f>
        <v>2.2400000000000002</v>
      </c>
      <c r="I9" s="9">
        <f>0.03*28/20</f>
        <v>4.1999999999999996E-2</v>
      </c>
      <c r="J9" s="10">
        <f>8.02*28/20</f>
        <v>11.228</v>
      </c>
    </row>
    <row r="10" spans="1:10" ht="15.75" x14ac:dyDescent="0.25">
      <c r="A10" s="7"/>
      <c r="B10" s="68"/>
      <c r="C10" s="114" t="s">
        <v>21</v>
      </c>
      <c r="D10" s="111" t="s">
        <v>61</v>
      </c>
      <c r="E10" s="112">
        <v>40</v>
      </c>
      <c r="F10" s="113">
        <f>243.6*0.04</f>
        <v>9.7439999999999998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 x14ac:dyDescent="0.3">
      <c r="A11" s="61"/>
      <c r="B11" s="62"/>
      <c r="C11" s="63"/>
      <c r="D11" s="64"/>
      <c r="E11" s="65"/>
      <c r="F11" s="73">
        <f>SUM(F4:F10)</f>
        <v>60.568000000000005</v>
      </c>
      <c r="G11" s="66">
        <f>SUM(G4:G10)</f>
        <v>689.58999999999992</v>
      </c>
      <c r="H11" s="66">
        <f>SUM(H4:H10)</f>
        <v>18.792000000000002</v>
      </c>
      <c r="I11" s="66">
        <f>SUM(I4:I10)</f>
        <v>27.582000000000004</v>
      </c>
      <c r="J11" s="66">
        <f>SUM(J4:J10)</f>
        <v>94.017999999999986</v>
      </c>
    </row>
    <row r="12" spans="1:10" ht="15.75" x14ac:dyDescent="0.25">
      <c r="A12" s="3" t="s">
        <v>23</v>
      </c>
      <c r="B12" s="4"/>
      <c r="C12" s="50">
        <v>25</v>
      </c>
      <c r="D12" s="51" t="s">
        <v>31</v>
      </c>
      <c r="E12" s="42">
        <v>200</v>
      </c>
      <c r="F12" s="72">
        <v>11.82</v>
      </c>
      <c r="G12" s="5">
        <v>136</v>
      </c>
      <c r="H12" s="5">
        <v>0.6</v>
      </c>
      <c r="I12" s="5">
        <v>0</v>
      </c>
      <c r="J12" s="6">
        <v>33</v>
      </c>
    </row>
    <row r="13" spans="1:10" ht="15.75" x14ac:dyDescent="0.25">
      <c r="A13" s="7"/>
      <c r="B13" s="11"/>
      <c r="C13" s="52">
        <v>56</v>
      </c>
      <c r="D13" s="53" t="s">
        <v>40</v>
      </c>
      <c r="E13" s="43" t="s">
        <v>56</v>
      </c>
      <c r="F13" s="69">
        <v>33.61</v>
      </c>
      <c r="G13" s="9">
        <f>245</f>
        <v>245</v>
      </c>
      <c r="H13" s="9">
        <f>12.45</f>
        <v>12.45</v>
      </c>
      <c r="I13" s="9">
        <f>8.59</f>
        <v>8.59</v>
      </c>
      <c r="J13" s="10">
        <f>6.33</f>
        <v>6.33</v>
      </c>
    </row>
    <row r="14" spans="1:10" ht="16.5" thickBot="1" x14ac:dyDescent="0.3">
      <c r="A14" s="57"/>
      <c r="B14" s="36"/>
      <c r="C14" s="58"/>
      <c r="D14" s="59"/>
      <c r="E14" s="60"/>
      <c r="F14" s="74">
        <f>SUM(F12:F13)</f>
        <v>45.43</v>
      </c>
      <c r="G14" s="70">
        <f>SUM(G12:G13)</f>
        <v>381</v>
      </c>
      <c r="H14" s="70">
        <f t="shared" ref="H14:J14" si="0">SUM(H12:H13)</f>
        <v>13.049999999999999</v>
      </c>
      <c r="I14" s="70">
        <f t="shared" si="0"/>
        <v>8.59</v>
      </c>
      <c r="J14" s="71">
        <f t="shared" si="0"/>
        <v>39.33</v>
      </c>
    </row>
    <row r="15" spans="1:10" ht="15.75" x14ac:dyDescent="0.25">
      <c r="A15" s="3" t="s">
        <v>12</v>
      </c>
      <c r="B15" s="4" t="s">
        <v>13</v>
      </c>
      <c r="C15" s="50">
        <v>1</v>
      </c>
      <c r="D15" s="51" t="s">
        <v>49</v>
      </c>
      <c r="E15" s="40" t="s">
        <v>62</v>
      </c>
      <c r="F15" s="72">
        <f>20.52*65/60</f>
        <v>22.23</v>
      </c>
      <c r="G15" s="5">
        <v>24</v>
      </c>
      <c r="H15" s="5">
        <v>1.86</v>
      </c>
      <c r="I15" s="5">
        <v>0.12</v>
      </c>
      <c r="J15" s="6">
        <v>3.9</v>
      </c>
    </row>
    <row r="16" spans="1:10" ht="45" x14ac:dyDescent="0.25">
      <c r="A16" s="7"/>
      <c r="B16" s="8" t="s">
        <v>14</v>
      </c>
      <c r="C16" s="52">
        <v>40</v>
      </c>
      <c r="D16" s="53" t="s">
        <v>57</v>
      </c>
      <c r="E16" s="43" t="s">
        <v>59</v>
      </c>
      <c r="F16" s="69">
        <f>4.19*240/250+4.69*1</f>
        <v>8.7124000000000006</v>
      </c>
      <c r="G16" s="9">
        <v>132.5</v>
      </c>
      <c r="H16" s="9">
        <v>2.65</v>
      </c>
      <c r="I16" s="9">
        <v>2.78</v>
      </c>
      <c r="J16" s="10">
        <v>24.23</v>
      </c>
    </row>
    <row r="17" spans="1:10" ht="15.75" x14ac:dyDescent="0.25">
      <c r="A17" s="7"/>
      <c r="B17" s="8" t="s">
        <v>15</v>
      </c>
      <c r="C17" s="52">
        <v>23</v>
      </c>
      <c r="D17" s="53" t="s">
        <v>41</v>
      </c>
      <c r="E17" s="43" t="s">
        <v>47</v>
      </c>
      <c r="F17" s="69">
        <v>36.33</v>
      </c>
      <c r="G17" s="9">
        <f>103</f>
        <v>103</v>
      </c>
      <c r="H17" s="9">
        <f>12.92</f>
        <v>12.92</v>
      </c>
      <c r="I17" s="9">
        <f>2.28</f>
        <v>2.2799999999999998</v>
      </c>
      <c r="J17" s="10">
        <f>8.31</f>
        <v>8.31</v>
      </c>
    </row>
    <row r="18" spans="1:10" ht="30" x14ac:dyDescent="0.25">
      <c r="A18" s="7"/>
      <c r="B18" s="8" t="s">
        <v>32</v>
      </c>
      <c r="C18" s="52">
        <v>45</v>
      </c>
      <c r="D18" s="53" t="s">
        <v>42</v>
      </c>
      <c r="E18" s="43" t="s">
        <v>33</v>
      </c>
      <c r="F18" s="69">
        <v>14.42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75" x14ac:dyDescent="0.25">
      <c r="A19" s="7"/>
      <c r="B19" s="8" t="s">
        <v>24</v>
      </c>
      <c r="C19" s="52">
        <v>35</v>
      </c>
      <c r="D19" s="53" t="s">
        <v>43</v>
      </c>
      <c r="E19" s="43">
        <v>200</v>
      </c>
      <c r="F19" s="69">
        <v>6.48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 x14ac:dyDescent="0.25">
      <c r="A20" s="7"/>
      <c r="B20" s="8" t="s">
        <v>18</v>
      </c>
      <c r="C20" s="52" t="s">
        <v>21</v>
      </c>
      <c r="D20" s="53" t="s">
        <v>25</v>
      </c>
      <c r="E20" s="43" t="s">
        <v>63</v>
      </c>
      <c r="F20" s="69">
        <f>68*0.03</f>
        <v>2.04</v>
      </c>
      <c r="G20" s="9">
        <v>62.4</v>
      </c>
      <c r="H20" s="9">
        <v>2.4</v>
      </c>
      <c r="I20" s="9">
        <v>0.45</v>
      </c>
      <c r="J20" s="10">
        <v>11.37</v>
      </c>
    </row>
    <row r="21" spans="1:10" ht="15.75" x14ac:dyDescent="0.25">
      <c r="A21" s="7"/>
      <c r="B21" s="15" t="s">
        <v>16</v>
      </c>
      <c r="C21" s="54" t="s">
        <v>21</v>
      </c>
      <c r="D21" s="55" t="s">
        <v>22</v>
      </c>
      <c r="E21" s="44" t="s">
        <v>63</v>
      </c>
      <c r="F21" s="75">
        <f>46.14*0.03</f>
        <v>1.3841999999999999</v>
      </c>
      <c r="G21" s="12">
        <v>60</v>
      </c>
      <c r="H21" s="12">
        <v>1.47</v>
      </c>
      <c r="I21" s="12">
        <v>0.3</v>
      </c>
      <c r="J21" s="13">
        <v>13.44</v>
      </c>
    </row>
    <row r="22" spans="1:10" ht="16.5" thickBot="1" x14ac:dyDescent="0.3">
      <c r="A22" s="35"/>
      <c r="B22" s="36"/>
      <c r="C22" s="37"/>
      <c r="D22" s="37"/>
      <c r="E22" s="45"/>
      <c r="F22" s="76">
        <v>90.87</v>
      </c>
      <c r="G22" s="38">
        <f>SUM(G15:G21)</f>
        <v>683.19999999999993</v>
      </c>
      <c r="H22" s="38">
        <f>SUM(H15:H21)</f>
        <v>25.839999999999996</v>
      </c>
      <c r="I22" s="38">
        <f>SUM(I15:I21)</f>
        <v>12.269999999999998</v>
      </c>
      <c r="J22" s="39">
        <f>SUM(J15:J21)</f>
        <v>114.49</v>
      </c>
    </row>
    <row r="24" spans="1:10" x14ac:dyDescent="0.25">
      <c r="A24" s="19" t="s">
        <v>28</v>
      </c>
    </row>
    <row r="26" spans="1:10" x14ac:dyDescent="0.25">
      <c r="A26" s="19" t="s">
        <v>29</v>
      </c>
    </row>
    <row r="37" spans="1:13" x14ac:dyDescent="0.25">
      <c r="M37" s="1" t="s">
        <v>45</v>
      </c>
    </row>
    <row r="43" spans="1:13" s="20" customFormat="1" x14ac:dyDescent="0.25">
      <c r="A43" s="1"/>
      <c r="B43" s="1"/>
      <c r="C43" s="1"/>
      <c r="D43" s="1"/>
      <c r="E43" s="17"/>
      <c r="F43" s="17"/>
      <c r="G43" s="1"/>
      <c r="H43" s="1"/>
      <c r="I43" s="1"/>
      <c r="J43" s="1"/>
    </row>
  </sheetData>
  <mergeCells count="2">
    <mergeCell ref="B1:D1"/>
    <mergeCell ref="B6:B7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4 G10 F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F12" sqref="F12"/>
    </sheetView>
  </sheetViews>
  <sheetFormatPr defaultColWidth="8.85546875" defaultRowHeight="15" x14ac:dyDescent="0.25"/>
  <cols>
    <col min="1" max="1" width="11.7109375" style="20" bestFit="1" customWidth="1"/>
    <col min="2" max="2" width="11.5703125" style="20" customWidth="1"/>
    <col min="3" max="3" width="7.140625" style="20" bestFit="1" customWidth="1"/>
    <col min="4" max="4" width="24.7109375" style="20" bestFit="1" customWidth="1"/>
    <col min="5" max="5" width="8.140625" style="21" bestFit="1" customWidth="1"/>
    <col min="6" max="6" width="7.140625" style="21" bestFit="1" customWidth="1"/>
    <col min="7" max="7" width="7.7109375" style="20" customWidth="1"/>
    <col min="8" max="8" width="6.140625" style="20" bestFit="1" customWidth="1"/>
    <col min="9" max="9" width="6.5703125" style="20" customWidth="1"/>
    <col min="10" max="10" width="10.140625" style="20" bestFit="1" customWidth="1"/>
    <col min="11" max="16384" width="8.85546875" style="20"/>
  </cols>
  <sheetData>
    <row r="1" spans="1:10" ht="28.9" customHeight="1" x14ac:dyDescent="0.25">
      <c r="A1" s="20" t="s">
        <v>0</v>
      </c>
      <c r="B1" s="117" t="s">
        <v>60</v>
      </c>
      <c r="C1" s="118"/>
      <c r="D1" s="119"/>
      <c r="E1" s="21" t="s">
        <v>27</v>
      </c>
      <c r="F1" s="22"/>
      <c r="H1" s="20" t="s">
        <v>48</v>
      </c>
      <c r="I1" s="23"/>
      <c r="J1" s="83"/>
    </row>
    <row r="2" spans="1:10" ht="15.75" thickBot="1" x14ac:dyDescent="0.3">
      <c r="B2" s="24" t="s">
        <v>30</v>
      </c>
    </row>
    <row r="3" spans="1:10" s="25" customFormat="1" ht="30.75" thickBot="1" x14ac:dyDescent="0.3">
      <c r="A3" s="93" t="s">
        <v>1</v>
      </c>
      <c r="B3" s="94" t="s">
        <v>2</v>
      </c>
      <c r="C3" s="94" t="s">
        <v>19</v>
      </c>
      <c r="D3" s="94" t="s">
        <v>3</v>
      </c>
      <c r="E3" s="95" t="s">
        <v>20</v>
      </c>
      <c r="F3" s="95" t="s">
        <v>4</v>
      </c>
      <c r="G3" s="96" t="s">
        <v>5</v>
      </c>
      <c r="H3" s="94" t="s">
        <v>6</v>
      </c>
      <c r="I3" s="94" t="s">
        <v>7</v>
      </c>
      <c r="J3" s="97" t="s">
        <v>8</v>
      </c>
    </row>
    <row r="4" spans="1:10" s="25" customFormat="1" ht="30" x14ac:dyDescent="0.25">
      <c r="A4" s="3" t="s">
        <v>9</v>
      </c>
      <c r="B4" s="99" t="s">
        <v>10</v>
      </c>
      <c r="C4" s="46">
        <v>37</v>
      </c>
      <c r="D4" s="47" t="s">
        <v>35</v>
      </c>
      <c r="E4" s="40" t="s">
        <v>34</v>
      </c>
      <c r="F4" s="72">
        <f>29.66*180/150</f>
        <v>35.591999999999999</v>
      </c>
      <c r="G4" s="5">
        <f>243.13*180/150</f>
        <v>291.75600000000003</v>
      </c>
      <c r="H4" s="5">
        <f>10.42*180/150</f>
        <v>12.504</v>
      </c>
      <c r="I4" s="5">
        <f>10.37*180/150</f>
        <v>12.443999999999999</v>
      </c>
      <c r="J4" s="6">
        <f>29.82*180/150</f>
        <v>35.783999999999999</v>
      </c>
    </row>
    <row r="5" spans="1:10" ht="16.149999999999999" customHeight="1" x14ac:dyDescent="0.25">
      <c r="A5" s="7"/>
      <c r="B5" s="90" t="s">
        <v>11</v>
      </c>
      <c r="C5" s="78">
        <v>20</v>
      </c>
      <c r="D5" s="79" t="s">
        <v>36</v>
      </c>
      <c r="E5" s="80" t="s">
        <v>44</v>
      </c>
      <c r="F5" s="81">
        <v>5.56</v>
      </c>
      <c r="G5" s="14">
        <v>70</v>
      </c>
      <c r="H5" s="14">
        <v>1.4</v>
      </c>
      <c r="I5" s="14">
        <v>1.6</v>
      </c>
      <c r="J5" s="34">
        <v>12.36</v>
      </c>
    </row>
    <row r="6" spans="1:10" ht="15.75" x14ac:dyDescent="0.25">
      <c r="A6" s="7"/>
      <c r="B6" s="120" t="s">
        <v>39</v>
      </c>
      <c r="C6" s="48">
        <v>27</v>
      </c>
      <c r="D6" s="49" t="s">
        <v>37</v>
      </c>
      <c r="E6" s="41">
        <v>60</v>
      </c>
      <c r="F6" s="69">
        <f>13.74*60/60</f>
        <v>13.74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4.45" customHeight="1" x14ac:dyDescent="0.25">
      <c r="A7" s="7"/>
      <c r="B7" s="121"/>
      <c r="C7" s="48">
        <v>3</v>
      </c>
      <c r="D7" s="49" t="s">
        <v>38</v>
      </c>
      <c r="E7" s="41">
        <v>10</v>
      </c>
      <c r="F7" s="69">
        <f>13.06*10/10</f>
        <v>13.059999999999999</v>
      </c>
      <c r="G7" s="9">
        <f>64.7</f>
        <v>64.7</v>
      </c>
      <c r="H7" s="9">
        <f>0.08</f>
        <v>0.08</v>
      </c>
      <c r="I7" s="9">
        <f>7.15</f>
        <v>7.15</v>
      </c>
      <c r="J7" s="10">
        <f>0.12</f>
        <v>0.12</v>
      </c>
    </row>
    <row r="8" spans="1:10" ht="15.75" x14ac:dyDescent="0.25">
      <c r="A8" s="7"/>
      <c r="B8" s="28" t="s">
        <v>17</v>
      </c>
      <c r="C8" s="48" t="s">
        <v>21</v>
      </c>
      <c r="D8" s="49" t="s">
        <v>22</v>
      </c>
      <c r="E8" s="41">
        <v>30</v>
      </c>
      <c r="F8" s="69">
        <f>55.37*0.03</f>
        <v>1.6610999999999998</v>
      </c>
      <c r="G8" s="12">
        <v>60</v>
      </c>
      <c r="H8" s="12">
        <v>1.47</v>
      </c>
      <c r="I8" s="12">
        <v>0.3</v>
      </c>
      <c r="J8" s="13">
        <v>13.44</v>
      </c>
    </row>
    <row r="9" spans="1:10" ht="15.75" x14ac:dyDescent="0.25">
      <c r="A9" s="7"/>
      <c r="B9" s="56"/>
      <c r="C9" s="48" t="s">
        <v>21</v>
      </c>
      <c r="D9" s="49" t="s">
        <v>25</v>
      </c>
      <c r="E9" s="41">
        <v>30</v>
      </c>
      <c r="F9" s="69">
        <f>68*0.03</f>
        <v>2.04</v>
      </c>
      <c r="G9" s="9">
        <v>62.4</v>
      </c>
      <c r="H9" s="9">
        <v>2.4</v>
      </c>
      <c r="I9" s="9">
        <v>0.45</v>
      </c>
      <c r="J9" s="10">
        <v>11.37</v>
      </c>
    </row>
    <row r="10" spans="1:10" ht="15.75" x14ac:dyDescent="0.25">
      <c r="A10" s="7"/>
      <c r="B10" s="68"/>
      <c r="C10" s="77" t="s">
        <v>21</v>
      </c>
      <c r="D10" s="111" t="s">
        <v>61</v>
      </c>
      <c r="E10" s="112">
        <v>40</v>
      </c>
      <c r="F10" s="113">
        <f>243.6*0.04*1.33</f>
        <v>12.959520000000001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 x14ac:dyDescent="0.3">
      <c r="A11" s="61"/>
      <c r="B11" s="62"/>
      <c r="C11" s="63"/>
      <c r="D11" s="64"/>
      <c r="E11" s="65"/>
      <c r="F11" s="73">
        <v>84</v>
      </c>
      <c r="G11" s="66">
        <f>SUM(G4:G10)</f>
        <v>747.37599999999998</v>
      </c>
      <c r="H11" s="66">
        <f>SUM(H4:H10)</f>
        <v>21.134</v>
      </c>
      <c r="I11" s="66">
        <f>SUM(I4:I10)</f>
        <v>30.084</v>
      </c>
      <c r="J11" s="98">
        <f>SUM(J4:J10)</f>
        <v>101.03400000000001</v>
      </c>
    </row>
    <row r="12" spans="1:10" ht="30" x14ac:dyDescent="0.25">
      <c r="A12" s="7"/>
      <c r="B12" s="15" t="s">
        <v>52</v>
      </c>
      <c r="C12" s="46">
        <v>11</v>
      </c>
      <c r="D12" s="47" t="s">
        <v>50</v>
      </c>
      <c r="E12" s="40" t="s">
        <v>34</v>
      </c>
      <c r="F12" s="72">
        <f>13.24*180/150</f>
        <v>15.887999999999998</v>
      </c>
      <c r="G12" s="5">
        <v>173.88</v>
      </c>
      <c r="H12" s="5">
        <v>6.79</v>
      </c>
      <c r="I12" s="5">
        <v>8.1</v>
      </c>
      <c r="J12" s="6">
        <v>34.85</v>
      </c>
    </row>
    <row r="13" spans="1:10" ht="15.75" x14ac:dyDescent="0.25">
      <c r="A13" s="27"/>
      <c r="B13" s="90" t="s">
        <v>24</v>
      </c>
      <c r="C13" s="52">
        <v>35</v>
      </c>
      <c r="D13" s="53" t="s">
        <v>43</v>
      </c>
      <c r="E13" s="43">
        <v>200</v>
      </c>
      <c r="F13" s="69">
        <v>8.61</v>
      </c>
      <c r="G13" s="9">
        <v>97</v>
      </c>
      <c r="H13" s="9">
        <v>0.68</v>
      </c>
      <c r="I13" s="9">
        <v>0.28000000000000003</v>
      </c>
      <c r="J13" s="10">
        <v>19.64</v>
      </c>
    </row>
    <row r="14" spans="1:10" ht="15.75" x14ac:dyDescent="0.25">
      <c r="A14" s="27"/>
      <c r="B14" s="84" t="s">
        <v>51</v>
      </c>
      <c r="C14" s="48">
        <v>58</v>
      </c>
      <c r="D14" s="49" t="s">
        <v>53</v>
      </c>
      <c r="E14" s="41">
        <v>90</v>
      </c>
      <c r="F14" s="69">
        <f>63.58*90/90</f>
        <v>63.58</v>
      </c>
      <c r="G14" s="9">
        <f>71.4*75/60</f>
        <v>89.25</v>
      </c>
      <c r="H14" s="9">
        <f>1.14*75/60</f>
        <v>1.4249999999999998</v>
      </c>
      <c r="I14" s="9">
        <f>5.34*75/60</f>
        <v>6.6749999999999998</v>
      </c>
      <c r="J14" s="10">
        <f>4.62*75/60</f>
        <v>5.7750000000000004</v>
      </c>
    </row>
    <row r="15" spans="1:10" ht="14.45" customHeight="1" x14ac:dyDescent="0.25">
      <c r="A15" s="27"/>
      <c r="B15" s="84" t="s">
        <v>46</v>
      </c>
      <c r="C15" s="48">
        <v>15</v>
      </c>
      <c r="D15" s="49" t="s">
        <v>54</v>
      </c>
      <c r="E15" s="41">
        <v>20</v>
      </c>
      <c r="F15" s="69">
        <f>3.99*20/25</f>
        <v>3.1920000000000006</v>
      </c>
      <c r="G15" s="9">
        <f>64.7*15/10</f>
        <v>97.05</v>
      </c>
      <c r="H15" s="9">
        <f>0.08*15/10</f>
        <v>0.12</v>
      </c>
      <c r="I15" s="9">
        <f>7.15*15/10</f>
        <v>10.725</v>
      </c>
      <c r="J15" s="10">
        <f>0.12*15/10</f>
        <v>0.18</v>
      </c>
    </row>
    <row r="16" spans="1:10" ht="15.75" x14ac:dyDescent="0.25">
      <c r="A16" s="27"/>
      <c r="B16" s="28" t="s">
        <v>17</v>
      </c>
      <c r="C16" s="48" t="s">
        <v>21</v>
      </c>
      <c r="D16" s="49" t="s">
        <v>25</v>
      </c>
      <c r="E16" s="41">
        <v>20</v>
      </c>
      <c r="F16" s="69">
        <f>81.6*0.02</f>
        <v>1.6319999999999999</v>
      </c>
      <c r="G16" s="9">
        <v>41.6</v>
      </c>
      <c r="H16" s="9">
        <v>1.6</v>
      </c>
      <c r="I16" s="9">
        <v>0.03</v>
      </c>
      <c r="J16" s="10">
        <v>8.02</v>
      </c>
    </row>
    <row r="17" spans="1:10" ht="15.75" x14ac:dyDescent="0.25">
      <c r="A17" s="27"/>
      <c r="B17" s="28"/>
      <c r="C17" s="48" t="s">
        <v>21</v>
      </c>
      <c r="D17" s="49" t="s">
        <v>22</v>
      </c>
      <c r="E17" s="41">
        <v>20</v>
      </c>
      <c r="F17" s="69">
        <f>55.37*0.02</f>
        <v>1.1073999999999999</v>
      </c>
      <c r="G17" s="9">
        <v>40</v>
      </c>
      <c r="H17" s="9">
        <v>0.98</v>
      </c>
      <c r="I17" s="9">
        <v>0.2</v>
      </c>
      <c r="J17" s="10">
        <v>8.9499999999999993</v>
      </c>
    </row>
    <row r="18" spans="1:10" ht="15.75" x14ac:dyDescent="0.25">
      <c r="A18" s="27"/>
      <c r="B18" s="28"/>
      <c r="C18" s="77" t="s">
        <v>21</v>
      </c>
      <c r="D18" s="111" t="s">
        <v>61</v>
      </c>
      <c r="E18" s="112">
        <v>20</v>
      </c>
      <c r="F18" s="113">
        <f>243.6*0.02*1.33</f>
        <v>6.4797600000000006</v>
      </c>
      <c r="G18" s="9">
        <f>63.56*40/20</f>
        <v>127.12</v>
      </c>
      <c r="H18" s="9">
        <f>1.07*40/20</f>
        <v>2.14</v>
      </c>
      <c r="I18" s="9">
        <f>1.4*40/20</f>
        <v>2.8</v>
      </c>
      <c r="J18" s="10">
        <f>11.67*40/20</f>
        <v>23.34</v>
      </c>
    </row>
    <row r="19" spans="1:10" ht="16.5" thickBot="1" x14ac:dyDescent="0.3">
      <c r="A19" s="92"/>
      <c r="B19" s="85"/>
      <c r="C19" s="28"/>
      <c r="D19" s="28"/>
      <c r="E19" s="86"/>
      <c r="F19" s="87">
        <v>100</v>
      </c>
      <c r="G19" s="88">
        <f>SUM(G12:G18)</f>
        <v>665.9</v>
      </c>
      <c r="H19" s="88">
        <f>SUM(H12:H18)</f>
        <v>13.734999999999999</v>
      </c>
      <c r="I19" s="88">
        <f>SUM(I12:I18)</f>
        <v>28.810000000000002</v>
      </c>
      <c r="J19" s="89">
        <f>SUM(J12:J18)</f>
        <v>100.75500000000001</v>
      </c>
    </row>
    <row r="20" spans="1:10" ht="60.75" thickBot="1" x14ac:dyDescent="0.3">
      <c r="A20" s="26"/>
      <c r="B20" s="4" t="s">
        <v>14</v>
      </c>
      <c r="C20" s="50">
        <v>40</v>
      </c>
      <c r="D20" s="51" t="s">
        <v>58</v>
      </c>
      <c r="E20" s="115" t="s">
        <v>55</v>
      </c>
      <c r="F20" s="116">
        <f>5.57*235/250+6.24*1.5</f>
        <v>14.595800000000001</v>
      </c>
      <c r="G20" s="5">
        <v>123</v>
      </c>
      <c r="H20" s="5">
        <v>2.23</v>
      </c>
      <c r="I20" s="5">
        <v>5.0599999999999996</v>
      </c>
      <c r="J20" s="6">
        <v>13.48</v>
      </c>
    </row>
    <row r="21" spans="1:10" ht="30" x14ac:dyDescent="0.25">
      <c r="A21" s="27"/>
      <c r="B21" s="8" t="s">
        <v>52</v>
      </c>
      <c r="C21" s="48">
        <v>11</v>
      </c>
      <c r="D21" s="49" t="s">
        <v>50</v>
      </c>
      <c r="E21" s="43" t="s">
        <v>34</v>
      </c>
      <c r="F21" s="69">
        <f>13.24*180/150</f>
        <v>15.887999999999998</v>
      </c>
      <c r="G21" s="5">
        <v>173.88</v>
      </c>
      <c r="H21" s="5">
        <v>6.79</v>
      </c>
      <c r="I21" s="5">
        <v>8.1</v>
      </c>
      <c r="J21" s="6">
        <v>34.85</v>
      </c>
    </row>
    <row r="22" spans="1:10" ht="15.75" x14ac:dyDescent="0.25">
      <c r="A22" s="27"/>
      <c r="B22" s="90" t="s">
        <v>11</v>
      </c>
      <c r="C22" s="52">
        <v>35</v>
      </c>
      <c r="D22" s="53" t="s">
        <v>43</v>
      </c>
      <c r="E22" s="43">
        <v>200</v>
      </c>
      <c r="F22" s="69">
        <v>8.61</v>
      </c>
      <c r="G22" s="9">
        <v>97</v>
      </c>
      <c r="H22" s="9">
        <v>0.68</v>
      </c>
      <c r="I22" s="9">
        <v>0.28000000000000003</v>
      </c>
      <c r="J22" s="10">
        <v>19.64</v>
      </c>
    </row>
    <row r="23" spans="1:10" ht="15.75" x14ac:dyDescent="0.25">
      <c r="A23" s="27"/>
      <c r="B23" s="91" t="s">
        <v>51</v>
      </c>
      <c r="C23" s="48">
        <v>58</v>
      </c>
      <c r="D23" s="49" t="s">
        <v>53</v>
      </c>
      <c r="E23" s="41">
        <v>100</v>
      </c>
      <c r="F23" s="69">
        <f>63.58*100/90</f>
        <v>70.644444444444446</v>
      </c>
      <c r="G23" s="9">
        <v>286</v>
      </c>
      <c r="H23" s="9">
        <v>17.8</v>
      </c>
      <c r="I23" s="9">
        <v>17.5</v>
      </c>
      <c r="J23" s="10">
        <v>14.3</v>
      </c>
    </row>
    <row r="24" spans="1:10" ht="13.9" customHeight="1" x14ac:dyDescent="0.25">
      <c r="A24" s="27"/>
      <c r="B24" s="91" t="s">
        <v>46</v>
      </c>
      <c r="C24" s="48">
        <v>15</v>
      </c>
      <c r="D24" s="49" t="s">
        <v>54</v>
      </c>
      <c r="E24" s="41">
        <v>30</v>
      </c>
      <c r="F24" s="69">
        <f>3.99*30/25</f>
        <v>4.7880000000000003</v>
      </c>
      <c r="G24" s="9">
        <f>64.7*15/10</f>
        <v>97.05</v>
      </c>
      <c r="H24" s="9">
        <f>0.08*15/10</f>
        <v>0.12</v>
      </c>
      <c r="I24" s="9">
        <f>7.15*15/10</f>
        <v>10.725</v>
      </c>
      <c r="J24" s="10">
        <f>0.12*15/10</f>
        <v>0.18</v>
      </c>
    </row>
    <row r="25" spans="1:10" ht="15.75" x14ac:dyDescent="0.25">
      <c r="A25" s="27"/>
      <c r="B25" s="90" t="s">
        <v>17</v>
      </c>
      <c r="C25" s="78" t="s">
        <v>21</v>
      </c>
      <c r="D25" s="79" t="s">
        <v>25</v>
      </c>
      <c r="E25" s="41">
        <v>33</v>
      </c>
      <c r="F25" s="69">
        <f>68*0.033</f>
        <v>2.2440000000000002</v>
      </c>
      <c r="G25" s="9">
        <v>62.4</v>
      </c>
      <c r="H25" s="9">
        <v>2.4</v>
      </c>
      <c r="I25" s="9">
        <v>0.45</v>
      </c>
      <c r="J25" s="10">
        <v>11.37</v>
      </c>
    </row>
    <row r="26" spans="1:10" ht="15.75" x14ac:dyDescent="0.25">
      <c r="A26" s="27"/>
      <c r="B26" s="28"/>
      <c r="C26" s="48" t="s">
        <v>21</v>
      </c>
      <c r="D26" s="49" t="s">
        <v>22</v>
      </c>
      <c r="E26" s="41">
        <v>32</v>
      </c>
      <c r="F26" s="69">
        <v>1.75</v>
      </c>
      <c r="G26" s="12">
        <v>60</v>
      </c>
      <c r="H26" s="12">
        <v>1.47</v>
      </c>
      <c r="I26" s="12">
        <v>0.3</v>
      </c>
      <c r="J26" s="13">
        <v>13.44</v>
      </c>
    </row>
    <row r="27" spans="1:10" ht="15.75" x14ac:dyDescent="0.25">
      <c r="A27" s="27"/>
      <c r="B27" s="84" t="s">
        <v>46</v>
      </c>
      <c r="C27" s="48" t="s">
        <v>21</v>
      </c>
      <c r="D27" s="111" t="s">
        <v>61</v>
      </c>
      <c r="E27" s="112">
        <v>20</v>
      </c>
      <c r="F27" s="113">
        <f>243.6*0.02*1.33</f>
        <v>6.4797600000000006</v>
      </c>
      <c r="G27" s="9">
        <f>63.56*20/20</f>
        <v>63.56</v>
      </c>
      <c r="H27" s="9">
        <f>1.07*20/20</f>
        <v>1.07</v>
      </c>
      <c r="I27" s="9">
        <f>1.4*20/20</f>
        <v>1.4</v>
      </c>
      <c r="J27" s="10">
        <f>11.67*20/20</f>
        <v>11.67</v>
      </c>
    </row>
    <row r="28" spans="1:10" ht="16.5" thickBot="1" x14ac:dyDescent="0.3">
      <c r="A28" s="29"/>
      <c r="B28" s="30"/>
      <c r="C28" s="31"/>
      <c r="D28" s="31"/>
      <c r="E28" s="67"/>
      <c r="F28" s="82">
        <f>SUM(F20:F27)</f>
        <v>125.00000444444444</v>
      </c>
      <c r="G28" s="32">
        <f>SUM(G20:G27)</f>
        <v>962.88999999999987</v>
      </c>
      <c r="H28" s="32">
        <f>SUM(H20:H27)</f>
        <v>32.559999999999995</v>
      </c>
      <c r="I28" s="32">
        <f>SUM(I20:I27)</f>
        <v>43.814999999999998</v>
      </c>
      <c r="J28" s="33">
        <f>SUM(J20:J27)</f>
        <v>118.93</v>
      </c>
    </row>
    <row r="29" spans="1:10" s="1" customFormat="1" x14ac:dyDescent="0.25">
      <c r="E29" s="17"/>
      <c r="F29" s="17"/>
    </row>
    <row r="30" spans="1:10" s="1" customFormat="1" x14ac:dyDescent="0.25">
      <c r="A30" s="19" t="s">
        <v>28</v>
      </c>
      <c r="E30" s="17"/>
      <c r="F30" s="17"/>
    </row>
    <row r="31" spans="1:10" s="1" customFormat="1" x14ac:dyDescent="0.25">
      <c r="E31" s="17"/>
      <c r="F31" s="17"/>
    </row>
    <row r="32" spans="1:10" s="1" customFormat="1" x14ac:dyDescent="0.25">
      <c r="A32" s="19" t="s">
        <v>29</v>
      </c>
      <c r="E32" s="17"/>
      <c r="F32" s="17"/>
    </row>
    <row r="33" spans="5:6" s="1" customFormat="1" x14ac:dyDescent="0.25">
      <c r="E33" s="17"/>
      <c r="F33" s="17"/>
    </row>
  </sheetData>
  <mergeCells count="2">
    <mergeCell ref="B1:D1"/>
    <mergeCell ref="B6:B7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5 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2022-10-13T04:10:28Z</cp:lastPrinted>
  <dcterms:created xsi:type="dcterms:W3CDTF">2015-06-05T18:19:34Z</dcterms:created>
  <dcterms:modified xsi:type="dcterms:W3CDTF">2022-12-21T03:16:09Z</dcterms:modified>
</cp:coreProperties>
</file>